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PVW-CORE-FILE7\Public1\NHQ\Finance\FinancialAccounting\Other_Reporting\CE expense reporting\2020-21\CE expenses updated disclosure\"/>
    </mc:Choice>
  </mc:AlternateContent>
  <xr:revisionPtr revIDLastSave="0" documentId="13_ncr:1_{1D34C36D-0F06-4EA3-8ADB-77317E32BFFA}" xr6:coauthVersionLast="44" xr6:coauthVersionMax="44" xr10:uidLastSave="{00000000-0000-0000-0000-000000000000}"/>
  <bookViews>
    <workbookView xWindow="-2892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expenses'!$A$1:$E$26</definedName>
    <definedName name="_xlnm.Print_Area" localSheetId="5">'Gifts and benefits'!$A$1:$F$26</definedName>
    <definedName name="_xlnm.Print_Area" localSheetId="0">'Guidance for agencies'!$A$1:$A$58</definedName>
    <definedName name="_xlnm.Print_Area" localSheetId="3">Hospitality!$A$1:$E$22</definedName>
    <definedName name="_xlnm.Print_Area" localSheetId="1">'Summary and sign-off'!$A$1:$F$23</definedName>
    <definedName name="_xlnm.Print_Area" localSheetId="2">Travel!$A$1:$E$68</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5" i="4" l="1"/>
  <c r="C20" i="3"/>
  <c r="C15" i="2"/>
  <c r="C49" i="1"/>
  <c r="C57" i="1"/>
  <c r="C19" i="1"/>
  <c r="B6" i="13" l="1"/>
  <c r="E60" i="13"/>
  <c r="C60" i="13"/>
  <c r="C17" i="4"/>
  <c r="C16" i="4"/>
  <c r="B60" i="13" l="1"/>
  <c r="B59" i="13"/>
  <c r="D59" i="13"/>
  <c r="B58" i="13"/>
  <c r="D58" i="13"/>
  <c r="D57" i="13"/>
  <c r="B57" i="13"/>
  <c r="D56" i="13"/>
  <c r="B56" i="13"/>
  <c r="D55" i="13"/>
  <c r="B55" i="13"/>
  <c r="B2" i="4"/>
  <c r="B3" i="4"/>
  <c r="B2" i="3"/>
  <c r="B3" i="3"/>
  <c r="B2" i="2"/>
  <c r="B3" i="2"/>
  <c r="B2" i="1"/>
  <c r="B3" i="1"/>
  <c r="F58" i="13" l="1"/>
  <c r="D15" i="2" s="1"/>
  <c r="F60" i="13"/>
  <c r="E15" i="4" s="1"/>
  <c r="F59" i="13"/>
  <c r="D20" i="3" s="1"/>
  <c r="F57" i="13"/>
  <c r="D57" i="1" s="1"/>
  <c r="F56" i="13"/>
  <c r="D49" i="1" s="1"/>
  <c r="F55" i="13"/>
  <c r="D19" i="1" s="1"/>
  <c r="C13" i="13"/>
  <c r="C12" i="13"/>
  <c r="C11" i="13"/>
  <c r="C16" i="13" l="1"/>
  <c r="C17" i="13"/>
  <c r="B5" i="4" l="1"/>
  <c r="B4" i="4"/>
  <c r="B5" i="3"/>
  <c r="B4" i="3"/>
  <c r="B5" i="2"/>
  <c r="B4" i="2"/>
  <c r="B5" i="1"/>
  <c r="B4" i="1"/>
  <c r="C15" i="13" l="1"/>
  <c r="F12" i="13" l="1"/>
  <c r="C15" i="4"/>
  <c r="F11" i="13" s="1"/>
  <c r="F13" i="13" l="1"/>
  <c r="B57" i="1"/>
  <c r="B17" i="13" s="1"/>
  <c r="B49" i="1"/>
  <c r="B16" i="13" s="1"/>
  <c r="B19" i="1"/>
  <c r="B15" i="13" s="1"/>
  <c r="B20" i="3" l="1"/>
  <c r="B13" i="13" s="1"/>
  <c r="B15" i="2"/>
  <c r="B12" i="13" s="1"/>
  <c r="B11" i="13" l="1"/>
  <c r="B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2"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<sst xmlns="http://schemas.openxmlformats.org/spreadsheetml/2006/main" count="359" uniqueCount="219">
  <si>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</si>
  <si>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</si>
  <si>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</si>
  <si>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</si>
  <si>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</si>
  <si>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</si>
  <si>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</si>
  <si>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</si>
  <si>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</si>
  <si>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</si>
  <si>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</si>
  <si>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</si>
  <si>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</si>
  <si>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</si>
  <si>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</si>
  <si>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</si>
  <si>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</si>
  <si>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</si>
  <si>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</si>
  <si>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</si>
  <si>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</si>
  <si>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</si>
  <si>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</si>
  <si>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</si>
  <si>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</si>
  <si>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</si>
  <si>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</si>
  <si>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</si>
  <si>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</si>
  <si>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</si>
  <si>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</si>
  <si>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</si>
  <si>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</si>
  <si>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</si>
  <si>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</si>
  <si>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</si>
  <si>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</si>
  <si>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</si>
  <si>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</si>
  <si>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</si>
  <si>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</si>
  <si>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</si>
  <si>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</si>
  <si>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</si>
  <si>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</si>
  <si>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</si>
  <si>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</si>
  <si>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</si>
  <si>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</si>
  <si>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</si>
  <si>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</si>
  <si>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</si>
  <si>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</si>
  <si>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</si>
  <si>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</si>
  <si>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</si>
  <si>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</si>
  <si>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</si>
  <si>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</si>
  <si>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</si>
  <si>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</si>
  <si>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</si>
  <si>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</si>
  <si>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</si>
  <si>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</si>
  <si>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</si>
  <si>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</si>
  <si>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</si>
  <si>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</si>
  <si>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</si>
  <si>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</si>
  <si>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</si>
  <si>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</si>
  <si>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</si>
  <si>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</si>
  <si>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</si>
  <si>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</si>
  <si>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</si>
  <si>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</si>
  <si>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</si>
  <si>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</si>
  <si>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</si>
  <si>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</si>
  <si>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</si>
  <si>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</si>
  <si>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</si>
  <si>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</si>
  <si>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</si>
  <si>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</si>
  <si>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</si>
  <si>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</si>
  <si>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</si>
  <si>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</si>
  <si>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</si>
  <si>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</si>
  <si>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</si>
  <si>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</si>
  <si>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</si>
  <si>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</si>
  <si>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</si>
  <si>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</si>
  <si>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</si>
  <si>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</si>
  <si>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</si>
  <si>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</si>
  <si>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</si>
  <si>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</si>
  <si>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</si>
  <si>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</si>
  <si>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</si>
  <si>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</si>
  <si>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</si>
  <si>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</si>
  <si>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</si>
  <si>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</si>
  <si>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</si>
  <si>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</si>
  <si>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</si>
  <si>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</si>
  <si>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</si>
  <si>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</si>
  <si>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</si>
  <si>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</si>
  <si>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</si>
  <si>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</si>
  <si>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</si>
  <si>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</si>
  <si>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</si>
  <si>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</si>
  <si>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</si>
  <si>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</si>
  <si>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</si>
  <si>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</si>
  <si>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</si>
  <si>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</si>
  <si>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</si>
  <si>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</si>
  <si>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</si>
  <si>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</si>
  <si>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</si>
  <si>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</si>
  <si>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</si>
  <si>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</si>
  <si>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</si>
  <si>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</si>
  <si>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</si>
  <si>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</si>
  <si>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</si>
  <si>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</si>
  <si>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</si>
  <si>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</si>
  <si>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</si>
  <si>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</si>
  <si>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</si>
  <si>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</si>
  <si>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</si>
  <si>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</si>
  <si>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</si>
  <si>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</si>
  <si>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</si>
  <si>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</si>
  <si>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</si>
  <si>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</si>
  <si>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</si>
  <si>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</si>
  <si>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</si>
  <si>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</si>
  <si>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</si>
  <si>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</si>
  <si>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Fire and Emergency New Zealand</t>
  </si>
  <si>
    <t>Rhys Jones</t>
  </si>
  <si>
    <t>12 - 14 May 2021</t>
  </si>
  <si>
    <t>Airfares</t>
  </si>
  <si>
    <t>Canberra</t>
  </si>
  <si>
    <t>Hotel - 2 nights</t>
  </si>
  <si>
    <t>Christchurch</t>
  </si>
  <si>
    <t>Meeting in Christchurch</t>
  </si>
  <si>
    <t>Car rental</t>
  </si>
  <si>
    <t>Hotel - 1 night</t>
  </si>
  <si>
    <t>12 - 13 May 2021</t>
  </si>
  <si>
    <t>Christchurch earthquake memorial</t>
  </si>
  <si>
    <t>Hotel - 4 nights</t>
  </si>
  <si>
    <t>19 - 23 February 2021</t>
  </si>
  <si>
    <t xml:space="preserve">Car parking </t>
  </si>
  <si>
    <t>New Plymouth</t>
  </si>
  <si>
    <t>26 - 27 November 2020</t>
  </si>
  <si>
    <t>Nga tai ki te puku celebrating success awards</t>
  </si>
  <si>
    <t>Tauranga</t>
  </si>
  <si>
    <t>1 - 2 December 2020</t>
  </si>
  <si>
    <t>Parking</t>
  </si>
  <si>
    <t>3 - 5 March 2020</t>
  </si>
  <si>
    <t>Rotorua</t>
  </si>
  <si>
    <t>Te hiku celebrating success event</t>
  </si>
  <si>
    <t>Taxi</t>
  </si>
  <si>
    <t>Auckland</t>
  </si>
  <si>
    <t>1July 2020 - 30 June 2021</t>
  </si>
  <si>
    <t>Part of employment agreement</t>
  </si>
  <si>
    <t>Company car lease</t>
  </si>
  <si>
    <t>Company car fuel and road user charges</t>
  </si>
  <si>
    <t>iPhone and iPad rental &amp; usage</t>
  </si>
  <si>
    <t>Wellington</t>
  </si>
  <si>
    <t>Development</t>
  </si>
  <si>
    <t>Officer Development Programme: H&amp;S Governance in the Public Service</t>
  </si>
  <si>
    <t>Virtual</t>
  </si>
  <si>
    <t>Gift</t>
  </si>
  <si>
    <t>Flowers</t>
  </si>
  <si>
    <t>Minister meeting</t>
  </si>
  <si>
    <t xml:space="preserve">Parking </t>
  </si>
  <si>
    <t>Meals - Breakfast and Dinner</t>
  </si>
  <si>
    <t>Meals - Breakfast and lunch</t>
  </si>
  <si>
    <t>Meals - Lunch</t>
  </si>
  <si>
    <t>No hospitality provided</t>
  </si>
  <si>
    <t>No gifts or benefits received or offered</t>
  </si>
  <si>
    <t>No local travel</t>
  </si>
  <si>
    <t>Australasian Fire Authorities Council Council Members Meeting</t>
  </si>
  <si>
    <t>National training centre visit</t>
  </si>
  <si>
    <t>Darryl Purdy, Deputy Chief Executive Finance and Business Operations</t>
  </si>
  <si>
    <t>November Board meeting</t>
  </si>
  <si>
    <t>Car Park at National Headquarters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</si>
</sst>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1">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1" borderId="3" xfId="0" applyNumberFormat="1" applyFont="1" applyFill="1" applyBorder="1" applyAlignment="1" applyProtection="1">
      <alignment horizontal="left" vertical="center"/>
      <protection locked="0"/>
    </xf>
    <xf numFmtId="0" fontId="0" fillId="11" borderId="4" xfId="0"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10"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9" sqref="G9"/>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4" t="s">
        <v>51</v>
      </c>
      <c r="B1" s="174"/>
      <c r="C1" s="174"/>
      <c r="D1" s="174"/>
      <c r="E1" s="174"/>
      <c r="F1" s="174"/>
      <c r="G1" s="46"/>
      <c r="H1" s="46"/>
      <c r="I1" s="46"/>
      <c r="J1" s="46"/>
      <c r="K1" s="46"/>
    </row>
    <row r="2" spans="1:11" ht="21" customHeight="1" x14ac:dyDescent="0.2">
      <c r="A2" s="4" t="s">
        <v>52</v>
      </c>
      <c r="B2" s="175" t="s">
        <v>169</v>
      </c>
      <c r="C2" s="175"/>
      <c r="D2" s="175"/>
      <c r="E2" s="175"/>
      <c r="F2" s="175"/>
      <c r="G2" s="46"/>
      <c r="H2" s="46"/>
      <c r="I2" s="46"/>
      <c r="J2" s="46"/>
      <c r="K2" s="46"/>
    </row>
    <row r="3" spans="1:11" ht="21" customHeight="1" x14ac:dyDescent="0.2">
      <c r="A3" s="4" t="s">
        <v>53</v>
      </c>
      <c r="B3" s="175" t="s">
        <v>170</v>
      </c>
      <c r="C3" s="175"/>
      <c r="D3" s="175"/>
      <c r="E3" s="175"/>
      <c r="F3" s="175"/>
      <c r="G3" s="46"/>
      <c r="H3" s="46"/>
      <c r="I3" s="46"/>
      <c r="J3" s="46"/>
      <c r="K3" s="46"/>
    </row>
    <row r="4" spans="1:11" ht="21" customHeight="1" x14ac:dyDescent="0.2">
      <c r="A4" s="4" t="s">
        <v>54</v>
      </c>
      <c r="B4" s="176">
        <v>44013</v>
      </c>
      <c r="C4" s="176"/>
      <c r="D4" s="176"/>
      <c r="E4" s="176"/>
      <c r="F4" s="176"/>
      <c r="G4" s="46"/>
      <c r="H4" s="46"/>
      <c r="I4" s="46"/>
      <c r="J4" s="46"/>
      <c r="K4" s="46"/>
    </row>
    <row r="5" spans="1:11" ht="21" customHeight="1" x14ac:dyDescent="0.2">
      <c r="A5" s="4" t="s">
        <v>55</v>
      </c>
      <c r="B5" s="176">
        <v>44377</v>
      </c>
      <c r="C5" s="176"/>
      <c r="D5" s="176"/>
      <c r="E5" s="176"/>
      <c r="F5" s="176"/>
      <c r="G5" s="46"/>
      <c r="H5" s="46"/>
      <c r="I5" s="46"/>
      <c r="J5" s="46"/>
      <c r="K5" s="46"/>
    </row>
    <row r="6" spans="1:11" ht="21" customHeight="1" x14ac:dyDescent="0.2">
      <c r="A6" s="4" t="s">
        <v>56</v>
      </c>
      <c r="B6" s="173" t="str">
        <f>IF(AND(Travel!B7&lt;&gt;A30,Hospitality!B7&lt;&gt;A30,'All other expenses'!B7&lt;&gt;A30,'Gifts and benefits'!B7&lt;&gt;A30),A31,IF(AND(Travel!B7=A30,Hospitality!B7=A30,'All other expenses'!B7=A30,'Gifts and benefits'!B7=A30),A33,A32))</f>
        <v>Data and totals checked on all sheets</v>
      </c>
      <c r="C6" s="173"/>
      <c r="D6" s="173"/>
      <c r="E6" s="173"/>
      <c r="F6" s="173"/>
      <c r="G6" s="34"/>
      <c r="H6" s="46"/>
      <c r="I6" s="46"/>
      <c r="J6" s="46"/>
      <c r="K6" s="46"/>
    </row>
    <row r="7" spans="1:11" ht="21" customHeight="1" x14ac:dyDescent="0.2">
      <c r="A7" s="4" t="s">
        <v>57</v>
      </c>
      <c r="B7" s="172" t="s">
        <v>89</v>
      </c>
      <c r="C7" s="172"/>
      <c r="D7" s="172"/>
      <c r="E7" s="172"/>
      <c r="F7" s="172"/>
      <c r="G7" s="34"/>
      <c r="H7" s="46"/>
      <c r="I7" s="46"/>
      <c r="J7" s="46"/>
      <c r="K7" s="46"/>
    </row>
    <row r="8" spans="1:11" ht="21" customHeight="1" x14ac:dyDescent="0.2">
      <c r="A8" s="4" t="s">
        <v>59</v>
      </c>
      <c r="B8" s="172" t="s">
        <v>216</v>
      </c>
      <c r="C8" s="172"/>
      <c r="D8" s="172"/>
      <c r="E8" s="172"/>
      <c r="F8" s="172"/>
      <c r="G8" s="34"/>
      <c r="H8" s="46"/>
      <c r="I8" s="46"/>
      <c r="J8" s="46"/>
      <c r="K8" s="46"/>
    </row>
    <row r="9" spans="1:11" ht="66.75" customHeight="1" x14ac:dyDescent="0.2">
      <c r="A9" s="171" t="s">
        <v>60</v>
      </c>
      <c r="B9" s="171"/>
      <c r="C9" s="171"/>
      <c r="D9" s="171"/>
      <c r="E9" s="171"/>
      <c r="F9" s="171"/>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6682.0300000000007</v>
      </c>
      <c r="C11" s="102" t="str">
        <f>IF(Travel!B6="",A34,Travel!B6)</f>
        <v>Figures exclude GST</v>
      </c>
      <c r="D11" s="8"/>
      <c r="E11" s="10" t="s">
        <v>66</v>
      </c>
      <c r="F11" s="56">
        <f>'Gifts and benefits'!C15</f>
        <v>0</v>
      </c>
      <c r="G11" s="47"/>
      <c r="H11" s="47"/>
      <c r="I11" s="47"/>
      <c r="J11" s="47"/>
      <c r="K11" s="47"/>
    </row>
    <row r="12" spans="1:11" ht="27.75" customHeight="1" x14ac:dyDescent="0.2">
      <c r="A12" s="10" t="s">
        <v>24</v>
      </c>
      <c r="B12" s="94">
        <f>Hospitality!B15</f>
        <v>0</v>
      </c>
      <c r="C12" s="102" t="str">
        <f>IF(Hospitality!B6="",A34,Hospitality!B6)</f>
        <v>Figures exclude GST</v>
      </c>
      <c r="D12" s="8"/>
      <c r="E12" s="10" t="s">
        <v>67</v>
      </c>
      <c r="F12" s="56">
        <f>'Gifts and benefits'!C16</f>
        <v>0</v>
      </c>
      <c r="G12" s="47"/>
      <c r="H12" s="47"/>
      <c r="I12" s="47"/>
      <c r="J12" s="47"/>
      <c r="K12" s="47"/>
    </row>
    <row r="13" spans="1:11" ht="27.75" customHeight="1" x14ac:dyDescent="0.2">
      <c r="A13" s="10" t="s">
        <v>68</v>
      </c>
      <c r="B13" s="94">
        <f>'All other expenses'!B20</f>
        <v>20448.149999999998</v>
      </c>
      <c r="C13" s="102" t="str">
        <f>IF('All other expenses'!B6="",A34,'All other expenses'!B6)</f>
        <v>Figures exclude GST</v>
      </c>
      <c r="D13" s="8"/>
      <c r="E13" s="10" t="s">
        <v>69</v>
      </c>
      <c r="F13" s="56">
        <f>'Gifts and benefits'!C17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Travel!B19</f>
        <v>1895.65</v>
      </c>
      <c r="C15" s="104" t="str">
        <f>C11</f>
        <v>Figures exclude GST</v>
      </c>
      <c r="D15" s="8"/>
      <c r="E15" s="8"/>
      <c r="F15" s="58"/>
      <c r="G15" s="46"/>
      <c r="H15" s="46"/>
      <c r="I15" s="46"/>
      <c r="J15" s="46"/>
      <c r="K15" s="46"/>
    </row>
    <row r="16" spans="1:11" ht="27.75" customHeight="1" x14ac:dyDescent="0.2">
      <c r="A16" s="11" t="s">
        <v>71</v>
      </c>
      <c r="B16" s="96">
        <f>Travel!B49</f>
        <v>4786.38</v>
      </c>
      <c r="C16" s="104" t="str">
        <f>C11</f>
        <v>Figures exclude GST</v>
      </c>
      <c r="D16" s="59"/>
      <c r="E16" s="8"/>
      <c r="F16" s="60"/>
      <c r="G16" s="46"/>
      <c r="H16" s="46"/>
      <c r="I16" s="46"/>
      <c r="J16" s="46"/>
      <c r="K16" s="46"/>
    </row>
    <row r="17" spans="1:11" ht="27.75" customHeight="1" x14ac:dyDescent="0.2">
      <c r="A17" s="11" t="s">
        <v>72</v>
      </c>
      <c r="B17" s="96">
        <f>Travel!B57</f>
        <v>0</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COUNT(Travel!B12:B18)</f>
        <v>4</v>
      </c>
      <c r="C55" s="111"/>
      <c r="D55" s="111">
        <f>COUNTIF(Travel!D12:D18,"*")</f>
        <v>4</v>
      </c>
      <c r="E55" s="112"/>
      <c r="F55" s="112" t="b">
        <f>MIN(B55,D55)=MAX(B55,D55)</f>
        <v>1</v>
      </c>
      <c r="G55" s="46"/>
      <c r="H55" s="46"/>
      <c r="I55" s="46"/>
      <c r="J55" s="46"/>
      <c r="K55" s="46"/>
    </row>
    <row r="56" spans="1:11" hidden="1" x14ac:dyDescent="0.2">
      <c r="A56" s="121" t="s">
        <v>105</v>
      </c>
      <c r="B56" s="111">
        <f>COUNT(Travel!B23:B48)</f>
        <v>23</v>
      </c>
      <c r="C56" s="111"/>
      <c r="D56" s="111">
        <f>COUNTIF(Travel!D23:D48,"*")</f>
        <v>23</v>
      </c>
      <c r="E56" s="112"/>
      <c r="F56" s="112" t="b">
        <f>MIN(B56,D56)=MAX(B56,D56)</f>
        <v>1</v>
      </c>
    </row>
    <row r="57" spans="1:11" hidden="1" x14ac:dyDescent="0.2">
      <c r="A57" s="122"/>
      <c r="B57" s="111">
        <f>COUNT(Travel!B53:B56)</f>
        <v>0</v>
      </c>
      <c r="C57" s="111"/>
      <c r="D57" s="111">
        <f>COUNTIF(Travel!D53:D56,"*")</f>
        <v>0</v>
      </c>
      <c r="E57" s="112"/>
      <c r="F57" s="112" t="b">
        <f>MIN(B57,D57)=MAX(B57,D57)</f>
        <v>1</v>
      </c>
    </row>
    <row r="58" spans="1:11" hidden="1" x14ac:dyDescent="0.2">
      <c r="A58" s="123" t="s">
        <v>106</v>
      </c>
      <c r="B58" s="113">
        <f>COUNT(Hospitality!B11:B14)</f>
        <v>0</v>
      </c>
      <c r="C58" s="113"/>
      <c r="D58" s="113">
        <f>COUNTIF(Hospitality!D11:D14,"*")</f>
        <v>0</v>
      </c>
      <c r="E58" s="114"/>
      <c r="F58" s="114" t="b">
        <f>MIN(B58,D58)=MAX(B58,D58)</f>
        <v>1</v>
      </c>
    </row>
    <row r="59" spans="1:11" hidden="1" x14ac:dyDescent="0.2">
      <c r="A59" s="124" t="s">
        <v>107</v>
      </c>
      <c r="B59" s="112">
        <f>COUNT('All other expenses'!B11:B19)</f>
        <v>6</v>
      </c>
      <c r="C59" s="112"/>
      <c r="D59" s="112">
        <f>COUNTIF('All other expenses'!D11:D19,"*")</f>
        <v>6</v>
      </c>
      <c r="E59" s="112"/>
      <c r="F59" s="112" t="b">
        <f>MIN(B59,D59)=MAX(B59,D59)</f>
        <v>1</v>
      </c>
    </row>
    <row r="60" spans="1:11" hidden="1" x14ac:dyDescent="0.2">
      <c r="A60" s="123" t="s">
        <v>108</v>
      </c>
      <c r="B60" s="113">
        <f>COUNTIF('Gifts and benefits'!B11:B14,"*")</f>
        <v>1</v>
      </c>
      <c r="C60" s="113">
        <f>COUNTIF('Gifts and benefits'!C11:C14,"*")</f>
        <v>0</v>
      </c>
      <c r="D60" s="113"/>
      <c r="E60" s="113">
        <f>COUNTA('Gifts and benefits'!E11:E14)</f>
        <v>0</v>
      </c>
      <c r="F60" s="114"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6"/>
  <sheetViews>
    <sheetView topLeftCell="A25" zoomScaleNormal="100" workbookViewId="0">
      <selection activeCell="C34" sqref="C3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4" t="s">
        <v>109</v>
      </c>
      <c r="B1" s="174"/>
      <c r="C1" s="174"/>
      <c r="D1" s="174"/>
      <c r="E1" s="174"/>
      <c r="F1" s="46"/>
    </row>
    <row r="2" spans="1:6" ht="21" customHeight="1" x14ac:dyDescent="0.2">
      <c r="A2" s="4" t="s">
        <v>52</v>
      </c>
      <c r="B2" s="177" t="str">
        <f>'Summary and sign-off'!B2:F2</f>
        <v>Fire and Emergency New Zealand</v>
      </c>
      <c r="C2" s="177"/>
      <c r="D2" s="177"/>
      <c r="E2" s="177"/>
      <c r="F2" s="46"/>
    </row>
    <row r="3" spans="1:6" ht="21" customHeight="1" x14ac:dyDescent="0.2">
      <c r="A3" s="4" t="s">
        <v>110</v>
      </c>
      <c r="B3" s="177" t="str">
        <f>'Summary and sign-off'!B3:F3</f>
        <v>Rhys Jones</v>
      </c>
      <c r="C3" s="177"/>
      <c r="D3" s="177"/>
      <c r="E3" s="177"/>
      <c r="F3" s="46"/>
    </row>
    <row r="4" spans="1:6" ht="21" customHeight="1" x14ac:dyDescent="0.2">
      <c r="A4" s="4" t="s">
        <v>111</v>
      </c>
      <c r="B4" s="177">
        <f>'Summary and sign-off'!B4:F4</f>
        <v>44013</v>
      </c>
      <c r="C4" s="177"/>
      <c r="D4" s="177"/>
      <c r="E4" s="177"/>
      <c r="F4" s="46"/>
    </row>
    <row r="5" spans="1:6" ht="21" customHeight="1" x14ac:dyDescent="0.2">
      <c r="A5" s="4" t="s">
        <v>112</v>
      </c>
      <c r="B5" s="177">
        <f>'Summary and sign-off'!B5:F5</f>
        <v>44377</v>
      </c>
      <c r="C5" s="177"/>
      <c r="D5" s="177"/>
      <c r="E5" s="177"/>
      <c r="F5" s="46"/>
    </row>
    <row r="6" spans="1:6" ht="21" customHeight="1" x14ac:dyDescent="0.2">
      <c r="A6" s="4" t="s">
        <v>113</v>
      </c>
      <c r="B6" s="172" t="s">
        <v>81</v>
      </c>
      <c r="C6" s="172"/>
      <c r="D6" s="172"/>
      <c r="E6" s="172"/>
      <c r="F6" s="46"/>
    </row>
    <row r="7" spans="1:6" ht="21" customHeight="1" x14ac:dyDescent="0.2">
      <c r="A7" s="4" t="s">
        <v>56</v>
      </c>
      <c r="B7" s="172" t="s">
        <v>83</v>
      </c>
      <c r="C7" s="172"/>
      <c r="D7" s="172"/>
      <c r="E7" s="172"/>
      <c r="F7" s="46"/>
    </row>
    <row r="8" spans="1:6" ht="36" customHeight="1" x14ac:dyDescent="0.2">
      <c r="A8" s="180" t="s">
        <v>114</v>
      </c>
      <c r="B8" s="181"/>
      <c r="C8" s="181"/>
      <c r="D8" s="181"/>
      <c r="E8" s="181"/>
      <c r="F8" s="22"/>
    </row>
    <row r="9" spans="1:6" ht="36" customHeight="1" x14ac:dyDescent="0.2">
      <c r="A9" s="182" t="s">
        <v>115</v>
      </c>
      <c r="B9" s="183"/>
      <c r="C9" s="183"/>
      <c r="D9" s="183"/>
      <c r="E9" s="183"/>
      <c r="F9" s="22"/>
    </row>
    <row r="10" spans="1:6" ht="24.75" customHeight="1" x14ac:dyDescent="0.2">
      <c r="A10" s="179" t="s">
        <v>116</v>
      </c>
      <c r="B10" s="184"/>
      <c r="C10" s="179"/>
      <c r="D10" s="179"/>
      <c r="E10" s="179"/>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t="s">
        <v>171</v>
      </c>
      <c r="B13" s="158">
        <v>1234.53</v>
      </c>
      <c r="C13" s="159" t="s">
        <v>214</v>
      </c>
      <c r="D13" s="159" t="s">
        <v>172</v>
      </c>
      <c r="E13" s="160" t="s">
        <v>173</v>
      </c>
      <c r="F13" s="1"/>
    </row>
    <row r="14" spans="1:6" s="87" customFormat="1" x14ac:dyDescent="0.2">
      <c r="A14" s="157" t="s">
        <v>171</v>
      </c>
      <c r="B14" s="158">
        <v>532.45000000000005</v>
      </c>
      <c r="C14" s="159" t="s">
        <v>214</v>
      </c>
      <c r="D14" s="159" t="s">
        <v>174</v>
      </c>
      <c r="E14" s="160" t="s">
        <v>173</v>
      </c>
      <c r="F14" s="1"/>
    </row>
    <row r="15" spans="1:6" s="87" customFormat="1" x14ac:dyDescent="0.2">
      <c r="A15" s="157" t="s">
        <v>171</v>
      </c>
      <c r="B15" s="158">
        <v>117.51</v>
      </c>
      <c r="C15" s="159" t="s">
        <v>214</v>
      </c>
      <c r="D15" s="159" t="s">
        <v>193</v>
      </c>
      <c r="E15" s="160" t="s">
        <v>173</v>
      </c>
      <c r="F15" s="1"/>
    </row>
    <row r="16" spans="1:6" s="87" customFormat="1" x14ac:dyDescent="0.2">
      <c r="A16" s="157" t="s">
        <v>171</v>
      </c>
      <c r="B16" s="158">
        <v>11.16</v>
      </c>
      <c r="C16" s="159" t="s">
        <v>214</v>
      </c>
      <c r="D16" s="159" t="s">
        <v>210</v>
      </c>
      <c r="E16" s="160" t="s">
        <v>173</v>
      </c>
      <c r="F16" s="1"/>
    </row>
    <row r="17" spans="1:6" s="87" customFormat="1" x14ac:dyDescent="0.2">
      <c r="A17" s="157"/>
      <c r="B17" s="158"/>
      <c r="C17" s="159"/>
      <c r="D17" s="159"/>
      <c r="E17" s="160"/>
      <c r="F17" s="1"/>
    </row>
    <row r="18" spans="1:6" s="87" customFormat="1" hidden="1" x14ac:dyDescent="0.2">
      <c r="A18" s="143"/>
      <c r="B18" s="144"/>
      <c r="C18" s="145"/>
      <c r="D18" s="145"/>
      <c r="E18" s="146"/>
      <c r="F18" s="1"/>
    </row>
    <row r="19" spans="1:6" ht="19.5" customHeight="1" x14ac:dyDescent="0.2">
      <c r="A19" s="107" t="s">
        <v>122</v>
      </c>
      <c r="B19" s="108">
        <f>SUM(B12:B18)</f>
        <v>1895.65</v>
      </c>
      <c r="C19" s="168" t="str">
        <f>IF(SUBTOTAL(3,B12:B18)=SUBTOTAL(103,B12:B18),'Summary and sign-off'!$A$48,'Summary and sign-off'!$A$49)</f>
        <v>Check - there are no hidden rows with data</v>
      </c>
      <c r="D19" s="178" t="str">
        <f>IF('Summary and sign-off'!F55='Summary and sign-off'!F54,'Summary and sign-off'!A51,'Summary and sign-off'!A50)</f>
        <v>Check - each entry provides sufficient information</v>
      </c>
      <c r="E19" s="178"/>
      <c r="F19" s="46"/>
    </row>
    <row r="20" spans="1:6" ht="10.5" customHeight="1" x14ac:dyDescent="0.2">
      <c r="A20" s="27"/>
      <c r="B20" s="22"/>
      <c r="C20" s="27"/>
      <c r="D20" s="27"/>
      <c r="E20" s="27"/>
      <c r="F20" s="27"/>
    </row>
    <row r="21" spans="1:6" ht="24.75" customHeight="1" x14ac:dyDescent="0.2">
      <c r="A21" s="179" t="s">
        <v>123</v>
      </c>
      <c r="B21" s="179"/>
      <c r="C21" s="179"/>
      <c r="D21" s="179"/>
      <c r="E21" s="179"/>
      <c r="F21" s="47"/>
    </row>
    <row r="22" spans="1:6" ht="27" customHeight="1" x14ac:dyDescent="0.2">
      <c r="A22" s="35" t="s">
        <v>117</v>
      </c>
      <c r="B22" s="35" t="s">
        <v>62</v>
      </c>
      <c r="C22" s="35" t="s">
        <v>124</v>
      </c>
      <c r="D22" s="35" t="s">
        <v>120</v>
      </c>
      <c r="E22" s="35" t="s">
        <v>121</v>
      </c>
      <c r="F22" s="48"/>
    </row>
    <row r="23" spans="1:6" s="87" customFormat="1" hidden="1" x14ac:dyDescent="0.2">
      <c r="A23" s="133"/>
      <c r="B23" s="134"/>
      <c r="C23" s="135"/>
      <c r="D23" s="135"/>
      <c r="E23" s="136"/>
      <c r="F23" s="1"/>
    </row>
    <row r="24" spans="1:6" s="87" customFormat="1" x14ac:dyDescent="0.2">
      <c r="A24" s="169">
        <v>44025</v>
      </c>
      <c r="B24" s="158">
        <v>36.520000000000003</v>
      </c>
      <c r="C24" s="159" t="s">
        <v>206</v>
      </c>
      <c r="D24" s="159" t="s">
        <v>207</v>
      </c>
      <c r="E24" s="160" t="s">
        <v>175</v>
      </c>
      <c r="F24" s="1"/>
    </row>
    <row r="25" spans="1:6" s="87" customFormat="1" x14ac:dyDescent="0.2">
      <c r="A25" s="169">
        <v>44026</v>
      </c>
      <c r="B25" s="158">
        <v>598.01</v>
      </c>
      <c r="C25" s="159" t="s">
        <v>176</v>
      </c>
      <c r="D25" s="159" t="s">
        <v>172</v>
      </c>
      <c r="E25" s="160" t="s">
        <v>175</v>
      </c>
      <c r="F25" s="1"/>
    </row>
    <row r="26" spans="1:6" s="87" customFormat="1" x14ac:dyDescent="0.2">
      <c r="A26" s="169">
        <v>44026</v>
      </c>
      <c r="B26" s="158">
        <v>61.04</v>
      </c>
      <c r="C26" s="159" t="s">
        <v>176</v>
      </c>
      <c r="D26" s="159" t="s">
        <v>177</v>
      </c>
      <c r="E26" s="160" t="s">
        <v>175</v>
      </c>
      <c r="F26" s="1"/>
    </row>
    <row r="27" spans="1:6" s="87" customFormat="1" x14ac:dyDescent="0.2">
      <c r="A27" s="169" t="s">
        <v>185</v>
      </c>
      <c r="B27" s="158">
        <v>324.07000000000005</v>
      </c>
      <c r="C27" s="159" t="s">
        <v>217</v>
      </c>
      <c r="D27" s="159" t="s">
        <v>172</v>
      </c>
      <c r="E27" s="160" t="s">
        <v>184</v>
      </c>
      <c r="F27" s="1"/>
    </row>
    <row r="28" spans="1:6" s="87" customFormat="1" x14ac:dyDescent="0.2">
      <c r="A28" s="169" t="s">
        <v>185</v>
      </c>
      <c r="B28" s="158">
        <v>177.07000000000002</v>
      </c>
      <c r="C28" s="159" t="s">
        <v>217</v>
      </c>
      <c r="D28" s="159" t="s">
        <v>178</v>
      </c>
      <c r="E28" s="160" t="s">
        <v>184</v>
      </c>
      <c r="F28" s="1"/>
    </row>
    <row r="29" spans="1:6" s="87" customFormat="1" x14ac:dyDescent="0.2">
      <c r="A29" s="169" t="s">
        <v>188</v>
      </c>
      <c r="B29" s="158">
        <v>451.30000000000007</v>
      </c>
      <c r="C29" s="159" t="s">
        <v>186</v>
      </c>
      <c r="D29" s="159" t="s">
        <v>172</v>
      </c>
      <c r="E29" s="160" t="s">
        <v>187</v>
      </c>
      <c r="F29" s="1"/>
    </row>
    <row r="30" spans="1:6" s="87" customFormat="1" x14ac:dyDescent="0.2">
      <c r="A30" s="169" t="s">
        <v>188</v>
      </c>
      <c r="B30" s="158">
        <v>192.37</v>
      </c>
      <c r="C30" s="159" t="s">
        <v>186</v>
      </c>
      <c r="D30" s="159" t="s">
        <v>178</v>
      </c>
      <c r="E30" s="160" t="s">
        <v>187</v>
      </c>
      <c r="F30" s="1"/>
    </row>
    <row r="31" spans="1:6" s="87" customFormat="1" x14ac:dyDescent="0.2">
      <c r="A31" s="169" t="s">
        <v>188</v>
      </c>
      <c r="B31" s="158">
        <v>57.39</v>
      </c>
      <c r="C31" s="159" t="s">
        <v>186</v>
      </c>
      <c r="D31" s="159" t="s">
        <v>189</v>
      </c>
      <c r="E31" s="160" t="s">
        <v>187</v>
      </c>
      <c r="F31" s="1"/>
    </row>
    <row r="32" spans="1:6" s="87" customFormat="1" x14ac:dyDescent="0.2">
      <c r="A32" s="169" t="s">
        <v>188</v>
      </c>
      <c r="B32" s="158">
        <v>37.11</v>
      </c>
      <c r="C32" s="159" t="s">
        <v>186</v>
      </c>
      <c r="D32" s="159" t="s">
        <v>208</v>
      </c>
      <c r="E32" s="160" t="s">
        <v>187</v>
      </c>
      <c r="F32" s="1"/>
    </row>
    <row r="33" spans="1:6" s="87" customFormat="1" x14ac:dyDescent="0.2">
      <c r="A33" s="169">
        <v>44173</v>
      </c>
      <c r="B33" s="158">
        <v>256.55</v>
      </c>
      <c r="C33" s="159" t="s">
        <v>192</v>
      </c>
      <c r="D33" s="159" t="s">
        <v>172</v>
      </c>
      <c r="E33" s="160" t="s">
        <v>194</v>
      </c>
      <c r="F33" s="1"/>
    </row>
    <row r="34" spans="1:6" s="87" customFormat="1" x14ac:dyDescent="0.2">
      <c r="A34" s="169">
        <v>44173</v>
      </c>
      <c r="B34" s="158">
        <v>125.31</v>
      </c>
      <c r="C34" s="159" t="s">
        <v>192</v>
      </c>
      <c r="D34" s="159" t="s">
        <v>193</v>
      </c>
      <c r="E34" s="160" t="s">
        <v>194</v>
      </c>
      <c r="F34" s="1"/>
    </row>
    <row r="35" spans="1:6" s="87" customFormat="1" x14ac:dyDescent="0.2">
      <c r="A35" s="169" t="s">
        <v>182</v>
      </c>
      <c r="B35" s="158">
        <v>572.13000000000011</v>
      </c>
      <c r="C35" s="159" t="s">
        <v>180</v>
      </c>
      <c r="D35" s="159" t="s">
        <v>172</v>
      </c>
      <c r="E35" s="160" t="s">
        <v>175</v>
      </c>
      <c r="F35" s="1"/>
    </row>
    <row r="36" spans="1:6" s="87" customFormat="1" x14ac:dyDescent="0.2">
      <c r="A36" s="169" t="s">
        <v>182</v>
      </c>
      <c r="B36" s="158">
        <v>275.87</v>
      </c>
      <c r="C36" s="159" t="s">
        <v>180</v>
      </c>
      <c r="D36" s="159" t="s">
        <v>181</v>
      </c>
      <c r="E36" s="160" t="s">
        <v>175</v>
      </c>
      <c r="F36" s="1"/>
    </row>
    <row r="37" spans="1:6" s="87" customFormat="1" x14ac:dyDescent="0.2">
      <c r="A37" s="169" t="s">
        <v>182</v>
      </c>
      <c r="B37" s="158">
        <v>223.54</v>
      </c>
      <c r="C37" s="159" t="s">
        <v>180</v>
      </c>
      <c r="D37" s="159" t="s">
        <v>177</v>
      </c>
      <c r="E37" s="160" t="s">
        <v>175</v>
      </c>
      <c r="F37" s="1"/>
    </row>
    <row r="38" spans="1:6" s="87" customFormat="1" x14ac:dyDescent="0.2">
      <c r="A38" s="169" t="s">
        <v>182</v>
      </c>
      <c r="B38" s="158">
        <v>126.96000000000001</v>
      </c>
      <c r="C38" s="159" t="s">
        <v>180</v>
      </c>
      <c r="D38" s="159" t="s">
        <v>183</v>
      </c>
      <c r="E38" s="160" t="s">
        <v>175</v>
      </c>
      <c r="F38" s="1"/>
    </row>
    <row r="39" spans="1:6" s="87" customFormat="1" x14ac:dyDescent="0.2">
      <c r="A39" s="169" t="s">
        <v>182</v>
      </c>
      <c r="B39" s="158">
        <v>37.480000000000004</v>
      </c>
      <c r="C39" s="159" t="s">
        <v>180</v>
      </c>
      <c r="D39" s="159" t="s">
        <v>209</v>
      </c>
      <c r="E39" s="160" t="s">
        <v>175</v>
      </c>
      <c r="F39" s="1"/>
    </row>
    <row r="40" spans="1:6" s="87" customFormat="1" x14ac:dyDescent="0.2">
      <c r="A40" s="157" t="s">
        <v>190</v>
      </c>
      <c r="B40" s="158">
        <v>499.55999999999995</v>
      </c>
      <c r="C40" s="157" t="s">
        <v>215</v>
      </c>
      <c r="D40" s="159" t="s">
        <v>172</v>
      </c>
      <c r="E40" s="160" t="s">
        <v>191</v>
      </c>
      <c r="F40" s="1"/>
    </row>
    <row r="41" spans="1:6" s="87" customFormat="1" x14ac:dyDescent="0.2">
      <c r="A41" s="157" t="s">
        <v>190</v>
      </c>
      <c r="B41" s="158">
        <v>233.59</v>
      </c>
      <c r="C41" s="157" t="s">
        <v>215</v>
      </c>
      <c r="D41" s="159" t="s">
        <v>174</v>
      </c>
      <c r="E41" s="160" t="s">
        <v>191</v>
      </c>
      <c r="F41" s="1"/>
    </row>
    <row r="42" spans="1:6" s="87" customFormat="1" x14ac:dyDescent="0.2">
      <c r="A42" s="157" t="s">
        <v>190</v>
      </c>
      <c r="B42" s="158">
        <v>60</v>
      </c>
      <c r="C42" s="157" t="s">
        <v>215</v>
      </c>
      <c r="D42" s="159" t="s">
        <v>183</v>
      </c>
      <c r="E42" s="160" t="s">
        <v>191</v>
      </c>
      <c r="F42" s="1"/>
    </row>
    <row r="43" spans="1:6" s="87" customFormat="1" x14ac:dyDescent="0.2">
      <c r="A43" s="157" t="s">
        <v>190</v>
      </c>
      <c r="B43" s="158">
        <v>29.22</v>
      </c>
      <c r="C43" s="157" t="s">
        <v>215</v>
      </c>
      <c r="D43" s="159" t="s">
        <v>193</v>
      </c>
      <c r="E43" s="160" t="s">
        <v>191</v>
      </c>
      <c r="F43" s="1"/>
    </row>
    <row r="44" spans="1:6" s="87" customFormat="1" x14ac:dyDescent="0.2">
      <c r="A44" s="157" t="s">
        <v>179</v>
      </c>
      <c r="B44" s="158">
        <v>228.16</v>
      </c>
      <c r="C44" s="159" t="s">
        <v>214</v>
      </c>
      <c r="D44" s="159" t="s">
        <v>172</v>
      </c>
      <c r="E44" s="160" t="s">
        <v>175</v>
      </c>
      <c r="F44" s="1"/>
    </row>
    <row r="45" spans="1:6" s="87" customFormat="1" x14ac:dyDescent="0.2">
      <c r="A45" s="157" t="s">
        <v>179</v>
      </c>
      <c r="B45" s="158">
        <v>124.52</v>
      </c>
      <c r="C45" s="159" t="s">
        <v>214</v>
      </c>
      <c r="D45" s="159" t="s">
        <v>178</v>
      </c>
      <c r="E45" s="160" t="s">
        <v>175</v>
      </c>
      <c r="F45" s="1"/>
    </row>
    <row r="46" spans="1:6" s="87" customFormat="1" x14ac:dyDescent="0.2">
      <c r="A46" s="157" t="s">
        <v>179</v>
      </c>
      <c r="B46" s="158">
        <v>58.61</v>
      </c>
      <c r="C46" s="159" t="s">
        <v>214</v>
      </c>
      <c r="D46" s="159" t="s">
        <v>193</v>
      </c>
      <c r="E46" s="160" t="s">
        <v>175</v>
      </c>
      <c r="F46" s="1"/>
    </row>
    <row r="47" spans="1:6" s="87" customFormat="1" x14ac:dyDescent="0.2">
      <c r="A47" s="157"/>
      <c r="B47" s="158"/>
      <c r="C47" s="159"/>
      <c r="D47" s="159"/>
      <c r="E47" s="160"/>
      <c r="F47" s="1"/>
    </row>
    <row r="48" spans="1:6" s="87" customFormat="1" hidden="1" x14ac:dyDescent="0.2">
      <c r="A48" s="147"/>
      <c r="B48" s="148"/>
      <c r="C48" s="149"/>
      <c r="D48" s="149"/>
      <c r="E48" s="150"/>
      <c r="F48" s="1"/>
    </row>
    <row r="49" spans="1:6" ht="19.5" customHeight="1" x14ac:dyDescent="0.2">
      <c r="A49" s="107" t="s">
        <v>125</v>
      </c>
      <c r="B49" s="108">
        <f>SUM(B23:B48)</f>
        <v>4786.38</v>
      </c>
      <c r="C49" s="168" t="str">
        <f>IF(SUBTOTAL(3,B23:B48)=SUBTOTAL(103,B23:B48),'Summary and sign-off'!$A$48,'Summary and sign-off'!$A$49)</f>
        <v>Check - there are no hidden rows with data</v>
      </c>
      <c r="D49" s="178" t="str">
        <f>IF('Summary and sign-off'!F56='Summary and sign-off'!F54,'Summary and sign-off'!A51,'Summary and sign-off'!A50)</f>
        <v>Check - each entry provides sufficient information</v>
      </c>
      <c r="E49" s="178"/>
      <c r="F49" s="46"/>
    </row>
    <row r="50" spans="1:6" ht="10.5" customHeight="1" x14ac:dyDescent="0.2">
      <c r="A50" s="27"/>
      <c r="B50" s="22"/>
      <c r="C50" s="27"/>
      <c r="D50" s="27"/>
      <c r="E50" s="27"/>
      <c r="F50" s="27"/>
    </row>
    <row r="51" spans="1:6" ht="24.75" customHeight="1" x14ac:dyDescent="0.2">
      <c r="A51" s="179" t="s">
        <v>126</v>
      </c>
      <c r="B51" s="179"/>
      <c r="C51" s="179"/>
      <c r="D51" s="179"/>
      <c r="E51" s="179"/>
      <c r="F51" s="46"/>
    </row>
    <row r="52" spans="1:6" ht="27" customHeight="1" x14ac:dyDescent="0.2">
      <c r="A52" s="35" t="s">
        <v>117</v>
      </c>
      <c r="B52" s="35" t="s">
        <v>62</v>
      </c>
      <c r="C52" s="35" t="s">
        <v>127</v>
      </c>
      <c r="D52" s="35" t="s">
        <v>128</v>
      </c>
      <c r="E52" s="35" t="s">
        <v>121</v>
      </c>
      <c r="F52" s="49"/>
    </row>
    <row r="53" spans="1:6" s="87" customFormat="1" hidden="1" x14ac:dyDescent="0.2">
      <c r="A53" s="133"/>
      <c r="B53" s="134"/>
      <c r="C53" s="135"/>
      <c r="D53" s="135"/>
      <c r="E53" s="136"/>
      <c r="F53" s="1"/>
    </row>
    <row r="54" spans="1:6" s="87" customFormat="1" x14ac:dyDescent="0.2">
      <c r="A54" s="157"/>
      <c r="B54" s="158"/>
      <c r="C54" s="159" t="s">
        <v>213</v>
      </c>
      <c r="D54" s="159"/>
      <c r="E54" s="160"/>
      <c r="F54" s="1"/>
    </row>
    <row r="55" spans="1:6" s="87" customFormat="1" x14ac:dyDescent="0.2">
      <c r="A55" s="157"/>
      <c r="B55" s="158"/>
      <c r="C55" s="159"/>
      <c r="D55" s="159"/>
      <c r="E55" s="160"/>
      <c r="F55" s="1"/>
    </row>
    <row r="56" spans="1:6" s="87" customFormat="1" hidden="1" x14ac:dyDescent="0.2">
      <c r="A56" s="133"/>
      <c r="B56" s="134"/>
      <c r="C56" s="135"/>
      <c r="D56" s="135"/>
      <c r="E56" s="136"/>
      <c r="F56" s="1"/>
    </row>
    <row r="57" spans="1:6" ht="19.5" customHeight="1" x14ac:dyDescent="0.2">
      <c r="A57" s="107" t="s">
        <v>129</v>
      </c>
      <c r="B57" s="108">
        <f>SUM(B53:B56)</f>
        <v>0</v>
      </c>
      <c r="C57" s="168" t="str">
        <f>IF(SUBTOTAL(3,B53:B56)=SUBTOTAL(103,B53:B56),'Summary and sign-off'!$A$48,'Summary and sign-off'!$A$49)</f>
        <v>Check - there are no hidden rows with data</v>
      </c>
      <c r="D57" s="178" t="str">
        <f>IF('Summary and sign-off'!F57='Summary and sign-off'!F54,'Summary and sign-off'!A51,'Summary and sign-off'!A50)</f>
        <v>Check - each entry provides sufficient information</v>
      </c>
      <c r="E57" s="178"/>
      <c r="F57" s="46"/>
    </row>
    <row r="58" spans="1:6" ht="10.5" customHeight="1" x14ac:dyDescent="0.2">
      <c r="A58" s="27"/>
      <c r="B58" s="92"/>
      <c r="C58" s="22"/>
      <c r="D58" s="27"/>
      <c r="E58" s="27"/>
      <c r="F58" s="27"/>
    </row>
    <row r="59" spans="1:6" ht="34.5" customHeight="1" x14ac:dyDescent="0.2">
      <c r="A59" s="50" t="s">
        <v>130</v>
      </c>
      <c r="B59" s="93">
        <f>B19+B49+B57</f>
        <v>6682.0300000000007</v>
      </c>
      <c r="C59" s="51"/>
      <c r="D59" s="51"/>
      <c r="E59" s="51"/>
      <c r="F59" s="26"/>
    </row>
    <row r="60" spans="1:6" x14ac:dyDescent="0.2">
      <c r="A60" s="27"/>
      <c r="B60" s="22"/>
      <c r="C60" s="27"/>
      <c r="D60" s="27"/>
      <c r="E60" s="27"/>
      <c r="F60" s="27"/>
    </row>
    <row r="61" spans="1:6" x14ac:dyDescent="0.2">
      <c r="A61" s="52" t="s">
        <v>73</v>
      </c>
      <c r="B61" s="25"/>
      <c r="C61" s="26"/>
      <c r="D61" s="26"/>
      <c r="E61" s="26"/>
      <c r="F61" s="27"/>
    </row>
    <row r="62" spans="1:6" ht="12.6" customHeight="1" x14ac:dyDescent="0.2">
      <c r="A62" s="23" t="s">
        <v>131</v>
      </c>
      <c r="B62" s="53"/>
      <c r="C62" s="53"/>
      <c r="D62" s="32"/>
      <c r="E62" s="32"/>
      <c r="F62" s="27"/>
    </row>
    <row r="63" spans="1:6" ht="12.95" customHeight="1" x14ac:dyDescent="0.2">
      <c r="A63" s="31" t="s">
        <v>132</v>
      </c>
      <c r="B63" s="27"/>
      <c r="C63" s="32"/>
      <c r="D63" s="27"/>
      <c r="E63" s="32"/>
      <c r="F63" s="27"/>
    </row>
    <row r="64" spans="1:6" x14ac:dyDescent="0.2">
      <c r="A64" s="31" t="s">
        <v>133</v>
      </c>
      <c r="B64" s="32"/>
      <c r="C64" s="32"/>
      <c r="D64" s="32"/>
      <c r="E64" s="54"/>
      <c r="F64" s="46"/>
    </row>
    <row r="65" spans="1:6" x14ac:dyDescent="0.2">
      <c r="A65" s="23" t="s">
        <v>79</v>
      </c>
      <c r="B65" s="25"/>
      <c r="C65" s="26"/>
      <c r="D65" s="26"/>
      <c r="E65" s="26"/>
      <c r="F65" s="27"/>
    </row>
    <row r="66" spans="1:6" ht="12.95" customHeight="1" x14ac:dyDescent="0.2">
      <c r="A66" s="31" t="s">
        <v>134</v>
      </c>
      <c r="B66" s="27"/>
      <c r="C66" s="32"/>
      <c r="D66" s="27"/>
      <c r="E66" s="32"/>
      <c r="F66" s="27"/>
    </row>
    <row r="67" spans="1:6" x14ac:dyDescent="0.2">
      <c r="A67" s="31" t="s">
        <v>135</v>
      </c>
      <c r="B67" s="32"/>
      <c r="C67" s="32"/>
      <c r="D67" s="32"/>
      <c r="E67" s="54"/>
      <c r="F67" s="46"/>
    </row>
    <row r="68" spans="1:6" x14ac:dyDescent="0.2">
      <c r="A68" s="36" t="s">
        <v>136</v>
      </c>
      <c r="B68" s="36"/>
      <c r="C68" s="36"/>
      <c r="D68" s="36"/>
      <c r="E68" s="54"/>
      <c r="F68" s="46"/>
    </row>
    <row r="69" spans="1:6" x14ac:dyDescent="0.2">
      <c r="A69" s="40"/>
      <c r="B69" s="27"/>
      <c r="C69" s="27"/>
      <c r="D69" s="27"/>
      <c r="E69" s="46"/>
      <c r="F69" s="46"/>
    </row>
    <row r="70" spans="1:6" hidden="1" x14ac:dyDescent="0.2">
      <c r="A70" s="40"/>
      <c r="B70" s="27"/>
      <c r="C70" s="27"/>
      <c r="D70" s="27"/>
      <c r="E70" s="46"/>
      <c r="F70" s="46"/>
    </row>
    <row r="71" spans="1:6" hidden="1" x14ac:dyDescent="0.2"/>
    <row r="72" spans="1:6" hidden="1" x14ac:dyDescent="0.2"/>
    <row r="73" spans="1:6" hidden="1" x14ac:dyDescent="0.2"/>
    <row r="74" spans="1:6" hidden="1" x14ac:dyDescent="0.2"/>
    <row r="75" spans="1:6" ht="12.75" hidden="1" customHeight="1" x14ac:dyDescent="0.2"/>
    <row r="76" spans="1:6" hidden="1" x14ac:dyDescent="0.2"/>
    <row r="77" spans="1:6" hidden="1" x14ac:dyDescent="0.2"/>
    <row r="78" spans="1:6" hidden="1" x14ac:dyDescent="0.2">
      <c r="A78" s="55"/>
      <c r="B78" s="46"/>
      <c r="C78" s="46"/>
      <c r="D78" s="46"/>
      <c r="E78" s="46"/>
      <c r="F78" s="46"/>
    </row>
    <row r="79" spans="1:6" hidden="1" x14ac:dyDescent="0.2">
      <c r="A79" s="55"/>
      <c r="B79" s="46"/>
      <c r="C79" s="46"/>
      <c r="D79" s="46"/>
      <c r="E79" s="46"/>
      <c r="F79" s="46"/>
    </row>
    <row r="80" spans="1:6" hidden="1" x14ac:dyDescent="0.2">
      <c r="A80" s="55"/>
      <c r="B80" s="46"/>
      <c r="C80" s="46"/>
      <c r="D80" s="46"/>
      <c r="E80" s="46"/>
      <c r="F80" s="46"/>
    </row>
    <row r="81" spans="1:6" hidden="1" x14ac:dyDescent="0.2">
      <c r="A81" s="55"/>
      <c r="B81" s="46"/>
      <c r="C81" s="46"/>
      <c r="D81" s="46"/>
      <c r="E81" s="46"/>
      <c r="F81" s="46"/>
    </row>
    <row r="82" spans="1:6" hidden="1" x14ac:dyDescent="0.2">
      <c r="A82" s="55"/>
      <c r="B82" s="46"/>
      <c r="C82" s="46"/>
      <c r="D82" s="46"/>
      <c r="E82" s="46"/>
      <c r="F82" s="46"/>
    </row>
    <row r="83" spans="1:6" hidden="1" x14ac:dyDescent="0.2"/>
    <row r="84" spans="1:6" hidden="1" x14ac:dyDescent="0.2"/>
    <row r="85" spans="1:6" hidden="1" x14ac:dyDescent="0.2"/>
    <row r="86" spans="1:6" hidden="1" x14ac:dyDescent="0.2"/>
    <row r="87" spans="1:6" hidden="1" x14ac:dyDescent="0.2"/>
    <row r="88" spans="1:6" hidden="1" x14ac:dyDescent="0.2"/>
    <row r="89" spans="1:6" hidden="1" x14ac:dyDescent="0.2"/>
    <row r="90" spans="1:6" hidden="1" x14ac:dyDescent="0.2"/>
    <row r="91" spans="1:6" x14ac:dyDescent="0.2"/>
    <row r="92" spans="1:6" x14ac:dyDescent="0.2"/>
    <row r="93" spans="1:6" x14ac:dyDescent="0.2"/>
    <row r="94" spans="1:6" x14ac:dyDescent="0.2"/>
    <row r="95" spans="1:6" x14ac:dyDescent="0.2"/>
    <row r="96" spans="1:6" x14ac:dyDescent="0.2"/>
    <row r="97" x14ac:dyDescent="0.2"/>
    <row r="98" x14ac:dyDescent="0.2"/>
    <row r="99" x14ac:dyDescent="0.2"/>
    <row r="100" x14ac:dyDescent="0.2"/>
    <row r="101" x14ac:dyDescent="0.2"/>
    <row r="102" x14ac:dyDescent="0.2"/>
    <row r="103" x14ac:dyDescent="0.2"/>
    <row r="104" x14ac:dyDescent="0.2"/>
    <row r="105" x14ac:dyDescent="0.2"/>
    <row r="106" x14ac:dyDescent="0.2"/>
  </sheetData>
  <sheetProtection sheet="1" formatCells="0" formatRows="0" insertColumns="0" insertRows="0" deleteRows="0"/>
  <mergeCells count="15">
    <mergeCell ref="B7:E7"/>
    <mergeCell ref="B5:E5"/>
    <mergeCell ref="D57:E57"/>
    <mergeCell ref="A1:E1"/>
    <mergeCell ref="A21:E21"/>
    <mergeCell ref="A51:E51"/>
    <mergeCell ref="B2:E2"/>
    <mergeCell ref="B3:E3"/>
    <mergeCell ref="B4:E4"/>
    <mergeCell ref="A8:E8"/>
    <mergeCell ref="A9:E9"/>
    <mergeCell ref="B6:E6"/>
    <mergeCell ref="D19:E19"/>
    <mergeCell ref="D49:E4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3:A24 A47:A48 A12 A18 A53 A5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2 A22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7 A25:A46 A54:A5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B12:B18 B23:B48 B53:B56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C43" sqref="C4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4" t="s">
        <v>109</v>
      </c>
      <c r="B1" s="174"/>
      <c r="C1" s="174"/>
      <c r="D1" s="174"/>
      <c r="E1" s="174"/>
      <c r="F1" s="38"/>
    </row>
    <row r="2" spans="1:6" ht="21" customHeight="1" x14ac:dyDescent="0.2">
      <c r="A2" s="4" t="s">
        <v>52</v>
      </c>
      <c r="B2" s="177" t="str">
        <f>'Summary and sign-off'!B2:F2</f>
        <v>Fire and Emergency New Zealand</v>
      </c>
      <c r="C2" s="177"/>
      <c r="D2" s="177"/>
      <c r="E2" s="177"/>
      <c r="F2" s="38"/>
    </row>
    <row r="3" spans="1:6" ht="21" customHeight="1" x14ac:dyDescent="0.2">
      <c r="A3" s="4" t="s">
        <v>110</v>
      </c>
      <c r="B3" s="177" t="str">
        <f>'Summary and sign-off'!B3:F3</f>
        <v>Rhys Jones</v>
      </c>
      <c r="C3" s="177"/>
      <c r="D3" s="177"/>
      <c r="E3" s="177"/>
      <c r="F3" s="38"/>
    </row>
    <row r="4" spans="1:6" ht="21" customHeight="1" x14ac:dyDescent="0.2">
      <c r="A4" s="4" t="s">
        <v>111</v>
      </c>
      <c r="B4" s="177">
        <f>'Summary and sign-off'!B4:F4</f>
        <v>44013</v>
      </c>
      <c r="C4" s="177"/>
      <c r="D4" s="177"/>
      <c r="E4" s="177"/>
      <c r="F4" s="38"/>
    </row>
    <row r="5" spans="1:6" ht="21" customHeight="1" x14ac:dyDescent="0.2">
      <c r="A5" s="4" t="s">
        <v>112</v>
      </c>
      <c r="B5" s="177">
        <f>'Summary and sign-off'!B5:F5</f>
        <v>44377</v>
      </c>
      <c r="C5" s="177"/>
      <c r="D5" s="177"/>
      <c r="E5" s="177"/>
      <c r="F5" s="38"/>
    </row>
    <row r="6" spans="1:6" ht="21" customHeight="1" x14ac:dyDescent="0.2">
      <c r="A6" s="4" t="s">
        <v>113</v>
      </c>
      <c r="B6" s="172" t="s">
        <v>81</v>
      </c>
      <c r="C6" s="172"/>
      <c r="D6" s="172"/>
      <c r="E6" s="172"/>
      <c r="F6" s="38"/>
    </row>
    <row r="7" spans="1:6" ht="21" customHeight="1" x14ac:dyDescent="0.2">
      <c r="A7" s="4" t="s">
        <v>56</v>
      </c>
      <c r="B7" s="172" t="s">
        <v>83</v>
      </c>
      <c r="C7" s="172"/>
      <c r="D7" s="172"/>
      <c r="E7" s="172"/>
      <c r="F7" s="38"/>
    </row>
    <row r="8" spans="1:6" ht="35.25" customHeight="1" x14ac:dyDescent="0.25">
      <c r="A8" s="187" t="s">
        <v>137</v>
      </c>
      <c r="B8" s="187"/>
      <c r="C8" s="188"/>
      <c r="D8" s="188"/>
      <c r="E8" s="188"/>
      <c r="F8" s="42"/>
    </row>
    <row r="9" spans="1:6" ht="35.25" customHeight="1" x14ac:dyDescent="0.25">
      <c r="A9" s="185" t="s">
        <v>138</v>
      </c>
      <c r="B9" s="186"/>
      <c r="C9" s="186"/>
      <c r="D9" s="186"/>
      <c r="E9" s="186"/>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t="s">
        <v>211</v>
      </c>
      <c r="D12" s="162"/>
      <c r="E12" s="163"/>
      <c r="F12" s="2"/>
    </row>
    <row r="13" spans="1:6" s="87" customFormat="1" x14ac:dyDescent="0.2">
      <c r="A13" s="161"/>
      <c r="B13" s="158"/>
      <c r="C13" s="162"/>
      <c r="D13" s="162"/>
      <c r="E13" s="163"/>
      <c r="F13" s="2"/>
    </row>
    <row r="14" spans="1:6" s="87" customFormat="1" ht="11.25" hidden="1" customHeight="1" x14ac:dyDescent="0.2">
      <c r="A14" s="137"/>
      <c r="B14" s="134"/>
      <c r="C14" s="138"/>
      <c r="D14" s="138"/>
      <c r="E14" s="139"/>
      <c r="F14" s="2"/>
    </row>
    <row r="15" spans="1:6" ht="34.5" customHeight="1" x14ac:dyDescent="0.2">
      <c r="A15" s="88" t="s">
        <v>142</v>
      </c>
      <c r="B15" s="97">
        <f>SUM(B11:B14)</f>
        <v>0</v>
      </c>
      <c r="C15" s="106" t="str">
        <f>IF(SUBTOTAL(3,B11:B14)=SUBTOTAL(103,B11:B14),'Summary and sign-off'!$A$48,'Summary and sign-off'!$A$49)</f>
        <v>Check - there are no hidden rows with data</v>
      </c>
      <c r="D15" s="178" t="str">
        <f>IF('Summary and sign-off'!F58='Summary and sign-off'!F54,'Summary and sign-off'!A51,'Summary and sign-off'!A50)</f>
        <v>Check - each entry provides sufficient information</v>
      </c>
      <c r="E15" s="178"/>
      <c r="F15" s="2"/>
    </row>
    <row r="16" spans="1:6" x14ac:dyDescent="0.2">
      <c r="A16" s="21"/>
      <c r="B16" s="20"/>
      <c r="C16" s="20"/>
      <c r="D16" s="20"/>
      <c r="E16" s="20"/>
      <c r="F16" s="38"/>
    </row>
    <row r="17" spans="1:6" x14ac:dyDescent="0.2">
      <c r="A17" s="21" t="s">
        <v>73</v>
      </c>
      <c r="B17" s="22"/>
      <c r="C17" s="27"/>
      <c r="D17" s="20"/>
      <c r="E17" s="20"/>
      <c r="F17" s="38"/>
    </row>
    <row r="18" spans="1:6" ht="12.75" customHeight="1" x14ac:dyDescent="0.2">
      <c r="A18" s="23" t="s">
        <v>143</v>
      </c>
      <c r="B18" s="23"/>
      <c r="C18" s="23"/>
      <c r="D18" s="23"/>
      <c r="E18" s="23"/>
      <c r="F18" s="38"/>
    </row>
    <row r="19" spans="1:6" x14ac:dyDescent="0.2">
      <c r="A19" s="23" t="s">
        <v>144</v>
      </c>
      <c r="B19" s="31"/>
      <c r="C19" s="43"/>
      <c r="D19" s="44"/>
      <c r="E19" s="44"/>
      <c r="F19" s="38"/>
    </row>
    <row r="20" spans="1:6" x14ac:dyDescent="0.2">
      <c r="A20" s="23" t="s">
        <v>79</v>
      </c>
      <c r="B20" s="25"/>
      <c r="C20" s="26"/>
      <c r="D20" s="26"/>
      <c r="E20" s="26"/>
      <c r="F20" s="27"/>
    </row>
    <row r="21" spans="1:6" x14ac:dyDescent="0.2">
      <c r="A21" s="31" t="s">
        <v>145</v>
      </c>
      <c r="B21" s="31"/>
      <c r="C21" s="43"/>
      <c r="D21" s="43"/>
      <c r="E21" s="43"/>
      <c r="F21" s="38"/>
    </row>
    <row r="22" spans="1:6" ht="12.75" customHeight="1" x14ac:dyDescent="0.2">
      <c r="A22" s="31" t="s">
        <v>146</v>
      </c>
      <c r="B22" s="31"/>
      <c r="C22" s="45"/>
      <c r="D22" s="45"/>
      <c r="E22" s="33"/>
      <c r="F22" s="38"/>
    </row>
    <row r="23" spans="1:6" x14ac:dyDescent="0.2">
      <c r="A23" s="20"/>
      <c r="B23" s="20"/>
      <c r="C23" s="20"/>
      <c r="D23" s="20"/>
      <c r="E23" s="20"/>
      <c r="F23" s="38"/>
    </row>
    <row r="24" spans="1:6" hidden="1" x14ac:dyDescent="0.2"/>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sheet="1"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E23" sqref="E23:E2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4" t="s">
        <v>109</v>
      </c>
      <c r="B1" s="174"/>
      <c r="C1" s="174"/>
      <c r="D1" s="174"/>
      <c r="E1" s="174"/>
      <c r="F1" s="24"/>
    </row>
    <row r="2" spans="1:6" ht="21" customHeight="1" x14ac:dyDescent="0.2">
      <c r="A2" s="4" t="s">
        <v>52</v>
      </c>
      <c r="B2" s="177" t="str">
        <f>'Summary and sign-off'!B2:F2</f>
        <v>Fire and Emergency New Zealand</v>
      </c>
      <c r="C2" s="177"/>
      <c r="D2" s="177"/>
      <c r="E2" s="177"/>
      <c r="F2" s="24"/>
    </row>
    <row r="3" spans="1:6" ht="21" customHeight="1" x14ac:dyDescent="0.2">
      <c r="A3" s="4" t="s">
        <v>110</v>
      </c>
      <c r="B3" s="177" t="str">
        <f>'Summary and sign-off'!B3:F3</f>
        <v>Rhys Jones</v>
      </c>
      <c r="C3" s="177"/>
      <c r="D3" s="177"/>
      <c r="E3" s="177"/>
      <c r="F3" s="24"/>
    </row>
    <row r="4" spans="1:6" ht="21" customHeight="1" x14ac:dyDescent="0.2">
      <c r="A4" s="4" t="s">
        <v>111</v>
      </c>
      <c r="B4" s="177">
        <f>'Summary and sign-off'!B4:F4</f>
        <v>44013</v>
      </c>
      <c r="C4" s="177"/>
      <c r="D4" s="177"/>
      <c r="E4" s="177"/>
      <c r="F4" s="24"/>
    </row>
    <row r="5" spans="1:6" ht="21" customHeight="1" x14ac:dyDescent="0.2">
      <c r="A5" s="4" t="s">
        <v>112</v>
      </c>
      <c r="B5" s="177">
        <f>'Summary and sign-off'!B5:F5</f>
        <v>44377</v>
      </c>
      <c r="C5" s="177"/>
      <c r="D5" s="177"/>
      <c r="E5" s="177"/>
      <c r="F5" s="24"/>
    </row>
    <row r="6" spans="1:6" ht="21" customHeight="1" x14ac:dyDescent="0.2">
      <c r="A6" s="4" t="s">
        <v>113</v>
      </c>
      <c r="B6" s="172" t="s">
        <v>81</v>
      </c>
      <c r="C6" s="172"/>
      <c r="D6" s="172"/>
      <c r="E6" s="172"/>
      <c r="F6" s="34"/>
    </row>
    <row r="7" spans="1:6" ht="21" customHeight="1" x14ac:dyDescent="0.2">
      <c r="A7" s="4" t="s">
        <v>56</v>
      </c>
      <c r="B7" s="172" t="s">
        <v>83</v>
      </c>
      <c r="C7" s="172"/>
      <c r="D7" s="172"/>
      <c r="E7" s="172"/>
      <c r="F7" s="34"/>
    </row>
    <row r="8" spans="1:6" ht="35.25" customHeight="1" x14ac:dyDescent="0.2">
      <c r="A8" s="181" t="s">
        <v>147</v>
      </c>
      <c r="B8" s="181"/>
      <c r="C8" s="188"/>
      <c r="D8" s="188"/>
      <c r="E8" s="188"/>
      <c r="F8" s="24"/>
    </row>
    <row r="9" spans="1:6" ht="35.25" customHeight="1" x14ac:dyDescent="0.2">
      <c r="A9" s="189" t="s">
        <v>148</v>
      </c>
      <c r="B9" s="190"/>
      <c r="C9" s="190"/>
      <c r="D9" s="190"/>
      <c r="E9" s="190"/>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t="s">
        <v>195</v>
      </c>
      <c r="B12" s="158">
        <v>8931.48</v>
      </c>
      <c r="C12" s="162" t="s">
        <v>196</v>
      </c>
      <c r="D12" s="162" t="s">
        <v>197</v>
      </c>
      <c r="E12" s="163" t="s">
        <v>200</v>
      </c>
      <c r="F12" s="3"/>
    </row>
    <row r="13" spans="1:6" s="87" customFormat="1" x14ac:dyDescent="0.2">
      <c r="A13" s="157" t="s">
        <v>195</v>
      </c>
      <c r="B13" s="158">
        <v>3660.6499999999996</v>
      </c>
      <c r="C13" s="162" t="s">
        <v>196</v>
      </c>
      <c r="D13" s="162" t="s">
        <v>198</v>
      </c>
      <c r="E13" s="163" t="s">
        <v>200</v>
      </c>
      <c r="F13" s="3"/>
    </row>
    <row r="14" spans="1:6" s="87" customFormat="1" x14ac:dyDescent="0.2">
      <c r="A14" s="157" t="s">
        <v>195</v>
      </c>
      <c r="B14" s="158">
        <v>4419.8000000000011</v>
      </c>
      <c r="C14" s="162" t="s">
        <v>196</v>
      </c>
      <c r="D14" s="162" t="s">
        <v>218</v>
      </c>
      <c r="E14" s="163" t="s">
        <v>200</v>
      </c>
      <c r="F14" s="3"/>
    </row>
    <row r="15" spans="1:6" s="87" customFormat="1" x14ac:dyDescent="0.2">
      <c r="A15" s="157" t="s">
        <v>195</v>
      </c>
      <c r="B15" s="158">
        <v>2149.2599999999998</v>
      </c>
      <c r="C15" s="162" t="s">
        <v>196</v>
      </c>
      <c r="D15" s="170" t="s">
        <v>199</v>
      </c>
      <c r="E15" s="163" t="s">
        <v>200</v>
      </c>
      <c r="F15" s="3"/>
    </row>
    <row r="16" spans="1:6" s="87" customFormat="1" ht="25.5" x14ac:dyDescent="0.2">
      <c r="A16" s="169">
        <v>44316</v>
      </c>
      <c r="B16" s="158">
        <v>1200</v>
      </c>
      <c r="C16" s="162" t="s">
        <v>201</v>
      </c>
      <c r="D16" s="162" t="s">
        <v>202</v>
      </c>
      <c r="E16" s="163" t="s">
        <v>203</v>
      </c>
      <c r="F16" s="3"/>
    </row>
    <row r="17" spans="1:6" s="87" customFormat="1" x14ac:dyDescent="0.2">
      <c r="A17" s="169">
        <v>44227</v>
      </c>
      <c r="B17" s="158">
        <v>86.96</v>
      </c>
      <c r="C17" s="162" t="s">
        <v>204</v>
      </c>
      <c r="D17" s="162" t="s">
        <v>205</v>
      </c>
      <c r="E17" s="163" t="s">
        <v>200</v>
      </c>
      <c r="F17" s="3"/>
    </row>
    <row r="18" spans="1:6" s="87" customFormat="1" x14ac:dyDescent="0.2">
      <c r="A18" s="161"/>
      <c r="B18" s="158"/>
      <c r="C18" s="162"/>
      <c r="D18" s="162"/>
      <c r="E18" s="163"/>
      <c r="F18" s="3"/>
    </row>
    <row r="19" spans="1:6" s="87" customFormat="1" hidden="1" x14ac:dyDescent="0.2">
      <c r="A19" s="137"/>
      <c r="B19" s="134"/>
      <c r="C19" s="138"/>
      <c r="D19" s="138"/>
      <c r="E19" s="139"/>
      <c r="F19" s="3"/>
    </row>
    <row r="20" spans="1:6" ht="34.5" customHeight="1" x14ac:dyDescent="0.2">
      <c r="A20" s="88" t="s">
        <v>151</v>
      </c>
      <c r="B20" s="97">
        <f>SUM(B11:B19)</f>
        <v>20448.149999999998</v>
      </c>
      <c r="C20" s="106" t="str">
        <f>IF(SUBTOTAL(3,B11:B19)=SUBTOTAL(103,B11:B19),'Summary and sign-off'!$A$48,'Summary and sign-off'!$A$49)</f>
        <v>Check - there are no hidden rows with data</v>
      </c>
      <c r="D20" s="178" t="str">
        <f>IF('Summary and sign-off'!F59='Summary and sign-off'!F54,'Summary and sign-off'!A51,'Summary and sign-off'!A50)</f>
        <v>Check - each entry provides sufficient information</v>
      </c>
      <c r="E20" s="178"/>
      <c r="F20" s="37"/>
    </row>
    <row r="21" spans="1:6" ht="14.1" customHeight="1" x14ac:dyDescent="0.2">
      <c r="A21" s="38"/>
      <c r="B21" s="27"/>
      <c r="C21" s="20"/>
      <c r="D21" s="20"/>
      <c r="E21" s="20"/>
      <c r="F21" s="24"/>
    </row>
    <row r="22" spans="1:6" x14ac:dyDescent="0.2">
      <c r="A22" s="21" t="s">
        <v>152</v>
      </c>
      <c r="B22" s="20"/>
      <c r="C22" s="20"/>
      <c r="D22" s="20"/>
      <c r="E22" s="20"/>
      <c r="F22" s="24"/>
    </row>
    <row r="23" spans="1:6" ht="12.6" customHeight="1" x14ac:dyDescent="0.2">
      <c r="A23" s="23" t="s">
        <v>131</v>
      </c>
      <c r="B23" s="20"/>
      <c r="C23" s="20"/>
      <c r="D23" s="20"/>
      <c r="E23" s="20"/>
      <c r="F23" s="24"/>
    </row>
    <row r="24" spans="1:6" x14ac:dyDescent="0.2">
      <c r="A24" s="23" t="s">
        <v>79</v>
      </c>
      <c r="B24" s="25"/>
      <c r="C24" s="26"/>
      <c r="D24" s="26"/>
      <c r="E24" s="26"/>
      <c r="F24" s="27"/>
    </row>
    <row r="25" spans="1:6" x14ac:dyDescent="0.2">
      <c r="A25" s="31" t="s">
        <v>145</v>
      </c>
      <c r="B25" s="32"/>
      <c r="C25" s="27"/>
      <c r="D25" s="27"/>
      <c r="E25" s="27"/>
      <c r="F25" s="27"/>
    </row>
    <row r="26" spans="1:6" ht="12.75" customHeight="1" x14ac:dyDescent="0.2">
      <c r="A26" s="31" t="s">
        <v>146</v>
      </c>
      <c r="B26" s="39"/>
      <c r="C26" s="33"/>
      <c r="D26" s="33"/>
      <c r="E26" s="33"/>
      <c r="F26" s="33"/>
    </row>
    <row r="27" spans="1:6" x14ac:dyDescent="0.2">
      <c r="A27" s="38"/>
      <c r="B27" s="40"/>
      <c r="C27" s="20"/>
      <c r="D27" s="20"/>
      <c r="E27" s="20"/>
      <c r="F27" s="38"/>
    </row>
    <row r="28" spans="1:6" hidden="1" x14ac:dyDescent="0.2">
      <c r="A28" s="20"/>
      <c r="B28" s="20"/>
      <c r="C28" s="20"/>
      <c r="D28" s="20"/>
      <c r="E28" s="38"/>
    </row>
    <row r="29" spans="1:6" ht="12.75" hidden="1" customHeight="1" x14ac:dyDescent="0.2"/>
    <row r="30" spans="1:6" hidden="1" x14ac:dyDescent="0.2">
      <c r="A30" s="41"/>
      <c r="B30" s="41"/>
      <c r="C30" s="41"/>
      <c r="D30" s="41"/>
      <c r="E30" s="41"/>
      <c r="F30" s="24"/>
    </row>
    <row r="31" spans="1:6" hidden="1" x14ac:dyDescent="0.2">
      <c r="A31" s="41"/>
      <c r="B31" s="41"/>
      <c r="C31" s="41"/>
      <c r="D31" s="41"/>
      <c r="E31" s="41"/>
      <c r="F31" s="24"/>
    </row>
    <row r="32" spans="1:6" hidden="1" x14ac:dyDescent="0.2">
      <c r="A32" s="41"/>
      <c r="B32" s="41"/>
      <c r="C32" s="41"/>
      <c r="D32" s="41"/>
      <c r="E32" s="41"/>
      <c r="F32" s="24"/>
    </row>
    <row r="33" spans="1:6" hidden="1" x14ac:dyDescent="0.2">
      <c r="A33" s="41"/>
      <c r="B33" s="41"/>
      <c r="C33" s="41"/>
      <c r="D33" s="41"/>
      <c r="E33" s="41"/>
      <c r="F33" s="24"/>
    </row>
    <row r="34" spans="1:6" hidden="1" x14ac:dyDescent="0.2">
      <c r="A34" s="41"/>
      <c r="B34" s="41"/>
      <c r="C34" s="41"/>
      <c r="D34" s="41"/>
      <c r="E34" s="41"/>
      <c r="F34" s="24"/>
    </row>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x14ac:dyDescent="0.2"/>
    <row r="47" spans="1:6" x14ac:dyDescent="0.2"/>
    <row r="48" spans="1:6" x14ac:dyDescent="0.2"/>
    <row r="49" x14ac:dyDescent="0.2"/>
    <row r="50" x14ac:dyDescent="0.2"/>
  </sheetData>
  <sheetProtection sheet="1" formatCells="0" insertRows="0" deleteRows="0"/>
  <mergeCells count="10">
    <mergeCell ref="D20:E20"/>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9"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F23" sqref="F23"/>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7" ht="26.25" customHeight="1" x14ac:dyDescent="0.2">
      <c r="A1" s="174" t="s">
        <v>153</v>
      </c>
      <c r="B1" s="174"/>
      <c r="C1" s="174"/>
      <c r="D1" s="174"/>
      <c r="E1" s="174"/>
      <c r="F1" s="174"/>
    </row>
    <row r="2" spans="1:7" ht="21" customHeight="1" x14ac:dyDescent="0.2">
      <c r="A2" s="4" t="s">
        <v>52</v>
      </c>
      <c r="B2" s="177" t="str">
        <f>'Summary and sign-off'!B2:F2</f>
        <v>Fire and Emergency New Zealand</v>
      </c>
      <c r="C2" s="177"/>
      <c r="D2" s="177"/>
      <c r="E2" s="177"/>
      <c r="F2" s="177"/>
    </row>
    <row r="3" spans="1:7" ht="21" customHeight="1" x14ac:dyDescent="0.2">
      <c r="A3" s="4" t="s">
        <v>110</v>
      </c>
      <c r="B3" s="177" t="str">
        <f>'Summary and sign-off'!B3:F3</f>
        <v>Rhys Jones</v>
      </c>
      <c r="C3" s="177"/>
      <c r="D3" s="177"/>
      <c r="E3" s="177"/>
      <c r="F3" s="177"/>
    </row>
    <row r="4" spans="1:7" ht="21" customHeight="1" x14ac:dyDescent="0.2">
      <c r="A4" s="4" t="s">
        <v>111</v>
      </c>
      <c r="B4" s="177">
        <f>'Summary and sign-off'!B4:F4</f>
        <v>44013</v>
      </c>
      <c r="C4" s="177"/>
      <c r="D4" s="177"/>
      <c r="E4" s="177"/>
      <c r="F4" s="177"/>
    </row>
    <row r="5" spans="1:7" ht="21" customHeight="1" x14ac:dyDescent="0.2">
      <c r="A5" s="4" t="s">
        <v>112</v>
      </c>
      <c r="B5" s="177">
        <f>'Summary and sign-off'!B5:F5</f>
        <v>44377</v>
      </c>
      <c r="C5" s="177"/>
      <c r="D5" s="177"/>
      <c r="E5" s="177"/>
      <c r="F5" s="177"/>
    </row>
    <row r="6" spans="1:7" ht="21" customHeight="1" x14ac:dyDescent="0.2">
      <c r="A6" s="4" t="s">
        <v>154</v>
      </c>
      <c r="B6" s="172" t="s">
        <v>81</v>
      </c>
      <c r="C6" s="172"/>
      <c r="D6" s="172"/>
      <c r="E6" s="172"/>
      <c r="F6" s="172"/>
    </row>
    <row r="7" spans="1:7" ht="21" customHeight="1" x14ac:dyDescent="0.2">
      <c r="A7" s="4" t="s">
        <v>56</v>
      </c>
      <c r="B7" s="172" t="s">
        <v>83</v>
      </c>
      <c r="C7" s="172"/>
      <c r="D7" s="172"/>
      <c r="E7" s="172"/>
      <c r="F7" s="172"/>
    </row>
    <row r="8" spans="1:7" ht="36" customHeight="1" x14ac:dyDescent="0.2">
      <c r="A8" s="181" t="s">
        <v>155</v>
      </c>
      <c r="B8" s="181"/>
      <c r="C8" s="181"/>
      <c r="D8" s="181"/>
      <c r="E8" s="181"/>
      <c r="F8" s="181"/>
    </row>
    <row r="9" spans="1:7" ht="36" customHeight="1" x14ac:dyDescent="0.2">
      <c r="A9" s="189" t="s">
        <v>156</v>
      </c>
      <c r="B9" s="190"/>
      <c r="C9" s="190"/>
      <c r="D9" s="190"/>
      <c r="E9" s="190"/>
      <c r="F9" s="190"/>
    </row>
    <row r="10" spans="1:7" ht="39" customHeight="1" x14ac:dyDescent="0.2">
      <c r="A10" s="35" t="s">
        <v>117</v>
      </c>
      <c r="B10" s="151" t="s">
        <v>157</v>
      </c>
      <c r="C10" s="151" t="s">
        <v>158</v>
      </c>
      <c r="D10" s="151" t="s">
        <v>159</v>
      </c>
      <c r="E10" s="151" t="s">
        <v>160</v>
      </c>
      <c r="F10" s="151" t="s">
        <v>161</v>
      </c>
    </row>
    <row r="11" spans="1:7" s="87" customFormat="1" hidden="1" x14ac:dyDescent="0.2">
      <c r="A11" s="133"/>
      <c r="B11" s="138"/>
      <c r="C11" s="140"/>
      <c r="D11" s="138"/>
      <c r="E11" s="141"/>
      <c r="F11" s="139"/>
    </row>
    <row r="12" spans="1:7" s="87" customFormat="1" x14ac:dyDescent="0.2">
      <c r="A12" s="157"/>
      <c r="B12" s="164" t="s">
        <v>212</v>
      </c>
      <c r="C12" s="165"/>
      <c r="D12" s="164"/>
      <c r="E12" s="166"/>
      <c r="F12" s="167"/>
    </row>
    <row r="13" spans="1:7" s="87" customFormat="1" x14ac:dyDescent="0.2">
      <c r="A13" s="157"/>
      <c r="B13" s="164"/>
      <c r="C13" s="165"/>
      <c r="D13" s="164"/>
      <c r="E13" s="166"/>
      <c r="F13" s="167"/>
    </row>
    <row r="14" spans="1:7" s="87" customFormat="1" hidden="1" x14ac:dyDescent="0.2">
      <c r="A14" s="133"/>
      <c r="B14" s="138"/>
      <c r="C14" s="140"/>
      <c r="D14" s="138"/>
      <c r="E14" s="141"/>
      <c r="F14" s="139"/>
    </row>
    <row r="15" spans="1:7" ht="34.5" customHeight="1" x14ac:dyDescent="0.2">
      <c r="A15" s="152" t="s">
        <v>162</v>
      </c>
      <c r="B15" s="153" t="s">
        <v>163</v>
      </c>
      <c r="C15" s="154">
        <f>C16+C17</f>
        <v>0</v>
      </c>
      <c r="D15" s="155" t="str">
        <f>IF(SUBTOTAL(3,C11:C14)=SUBTOTAL(103,C11:C14),'Summary and sign-off'!$A$48,'Summary and sign-off'!$A$49)</f>
        <v>Check - there are no hidden rows with data</v>
      </c>
      <c r="E15" s="178" t="str">
        <f>IF('Summary and sign-off'!F60='Summary and sign-off'!F54,'Summary and sign-off'!A52,'Summary and sign-off'!A50)</f>
        <v>Not all lines have an entry for "Description", "Was the gift accepted?" and "Estimated value in NZ$"</v>
      </c>
      <c r="F15" s="178"/>
      <c r="G15" s="87"/>
    </row>
    <row r="16" spans="1:7" ht="25.5" customHeight="1" x14ac:dyDescent="0.25">
      <c r="A16" s="89"/>
      <c r="B16" s="90" t="s">
        <v>96</v>
      </c>
      <c r="C16" s="91">
        <f>COUNTIF(C11:C14,'Summary and sign-off'!A45)</f>
        <v>0</v>
      </c>
      <c r="D16" s="17"/>
      <c r="E16" s="18"/>
      <c r="F16" s="19"/>
    </row>
    <row r="17" spans="1:6" ht="25.5" customHeight="1" x14ac:dyDescent="0.25">
      <c r="A17" s="89"/>
      <c r="B17" s="90" t="s">
        <v>97</v>
      </c>
      <c r="C17" s="91">
        <f>COUNTIF(C11:C14,'Summary and sign-off'!A46)</f>
        <v>0</v>
      </c>
      <c r="D17" s="17"/>
      <c r="E17" s="18"/>
      <c r="F17" s="19"/>
    </row>
    <row r="18" spans="1:6" x14ac:dyDescent="0.2">
      <c r="A18" s="20"/>
      <c r="B18" s="21"/>
      <c r="C18" s="20"/>
      <c r="D18" s="22"/>
      <c r="E18" s="22"/>
      <c r="F18" s="20"/>
    </row>
    <row r="19" spans="1:6" x14ac:dyDescent="0.2">
      <c r="A19" s="21" t="s">
        <v>152</v>
      </c>
      <c r="B19" s="21"/>
      <c r="C19" s="21"/>
      <c r="D19" s="21"/>
      <c r="E19" s="21"/>
      <c r="F19" s="21"/>
    </row>
    <row r="20" spans="1:6" ht="12.6" customHeight="1" x14ac:dyDescent="0.2">
      <c r="A20" s="23" t="s">
        <v>131</v>
      </c>
      <c r="B20" s="20"/>
      <c r="C20" s="20"/>
      <c r="D20" s="20"/>
      <c r="E20" s="20"/>
      <c r="F20" s="24"/>
    </row>
    <row r="21" spans="1:6" x14ac:dyDescent="0.2">
      <c r="A21" s="23" t="s">
        <v>79</v>
      </c>
      <c r="B21" s="25"/>
      <c r="C21" s="26"/>
      <c r="D21" s="26"/>
      <c r="E21" s="26"/>
      <c r="F21" s="27"/>
    </row>
    <row r="22" spans="1:6" x14ac:dyDescent="0.2">
      <c r="A22" s="23" t="s">
        <v>164</v>
      </c>
      <c r="B22" s="28"/>
      <c r="C22" s="28"/>
      <c r="D22" s="28"/>
      <c r="E22" s="28"/>
      <c r="F22" s="28"/>
    </row>
    <row r="23" spans="1:6" ht="12.75" customHeight="1" x14ac:dyDescent="0.2">
      <c r="A23" s="23" t="s">
        <v>165</v>
      </c>
      <c r="B23" s="20"/>
      <c r="C23" s="20"/>
      <c r="D23" s="20"/>
      <c r="E23" s="20"/>
      <c r="F23" s="20"/>
    </row>
    <row r="24" spans="1:6" ht="12.95" customHeight="1" x14ac:dyDescent="0.2">
      <c r="A24" s="29" t="s">
        <v>166</v>
      </c>
      <c r="B24" s="30"/>
      <c r="C24" s="30"/>
      <c r="D24" s="30"/>
      <c r="E24" s="30"/>
      <c r="F24" s="30"/>
    </row>
    <row r="25" spans="1:6" x14ac:dyDescent="0.2">
      <c r="A25" s="31" t="s">
        <v>167</v>
      </c>
      <c r="B25" s="32"/>
      <c r="C25" s="27"/>
      <c r="D25" s="27"/>
      <c r="E25" s="27"/>
      <c r="F25" s="27"/>
    </row>
    <row r="26" spans="1:6" ht="12.75" customHeight="1" x14ac:dyDescent="0.2">
      <c r="A26" s="31" t="s">
        <v>146</v>
      </c>
      <c r="B26" s="23"/>
      <c r="C26" s="33"/>
      <c r="D26" s="33"/>
      <c r="E26" s="33"/>
      <c r="F26" s="33"/>
    </row>
    <row r="27" spans="1:6" ht="12.75" customHeight="1" x14ac:dyDescent="0.2">
      <c r="A27" s="23"/>
      <c r="B27" s="23"/>
      <c r="C27" s="33"/>
      <c r="D27" s="33"/>
      <c r="E27" s="33"/>
      <c r="F27" s="33"/>
    </row>
    <row r="28" spans="1:6" ht="12.75" hidden="1" customHeight="1" x14ac:dyDescent="0.2">
      <c r="A28" s="23"/>
      <c r="B28" s="23"/>
      <c r="C28" s="33"/>
      <c r="D28" s="33"/>
      <c r="E28" s="33"/>
      <c r="F28" s="33"/>
    </row>
    <row r="29" spans="1:6" hidden="1" x14ac:dyDescent="0.2"/>
    <row r="30" spans="1:6" hidden="1" x14ac:dyDescent="0.2"/>
    <row r="31" spans="1:6" hidden="1" x14ac:dyDescent="0.2">
      <c r="A31" s="21"/>
      <c r="B31" s="21"/>
      <c r="C31" s="21"/>
      <c r="D31" s="21"/>
      <c r="E31" s="21"/>
      <c r="F31" s="21"/>
    </row>
    <row r="32" spans="1:6" hidden="1" x14ac:dyDescent="0.2">
      <c r="A32" s="21"/>
      <c r="B32" s="21"/>
      <c r="C32" s="21"/>
      <c r="D32" s="21"/>
      <c r="E32" s="21"/>
      <c r="F32" s="21"/>
    </row>
    <row r="33" spans="1:6" hidden="1" x14ac:dyDescent="0.2">
      <c r="A33" s="21"/>
      <c r="B33" s="21"/>
      <c r="C33" s="21"/>
      <c r="D33" s="21"/>
      <c r="E33" s="21"/>
      <c r="F33" s="21"/>
    </row>
    <row r="34" spans="1:6" hidden="1" x14ac:dyDescent="0.2">
      <c r="A34" s="21"/>
      <c r="B34" s="21"/>
      <c r="C34" s="21"/>
      <c r="D34" s="21"/>
      <c r="E34" s="21"/>
      <c r="F34" s="21"/>
    </row>
    <row r="35" spans="1:6" hidden="1" x14ac:dyDescent="0.2">
      <c r="A35" s="21"/>
      <c r="B35" s="21"/>
      <c r="C35" s="21"/>
      <c r="D35" s="21"/>
      <c r="E35" s="21"/>
      <c r="F35" s="21"/>
    </row>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x14ac:dyDescent="0.2"/>
    <row r="57" x14ac:dyDescent="0.2"/>
    <row r="58" x14ac:dyDescent="0.2"/>
    <row r="59" x14ac:dyDescent="0.2"/>
    <row r="60" x14ac:dyDescent="0.2"/>
    <row r="61" x14ac:dyDescent="0.2"/>
    <row r="62" x14ac:dyDescent="0.2"/>
    <row r="63" x14ac:dyDescent="0.2"/>
    <row r="64" x14ac:dyDescent="0.2"/>
    <row r="65" x14ac:dyDescent="0.2"/>
  </sheetData>
  <sheetProtection sheet="1" formatCells="0" insertRows="0" deleteRows="0"/>
  <dataConsolidate/>
  <mergeCells count="10">
    <mergeCell ref="E15:F1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C11:C14</xm:sqref>
        </x14:dataValidation>
        <x14:dataValidation type="list" errorStyle="information" operator="greaterThan" allowBlank="1" showInputMessage="1" prompt="Provide specific $ value if possible" xr:uid="{00000000-0002-0000-0500-000003000000}">
          <x14:formula1>
            <xm:f>'Summary and sign-off'!$A$39:$A$44</xm:f>
          </x14:formula1>
          <xm:sqref>E11:E14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purl.org/dc/elements/1.1/"/>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schemas.microsoft.com/office/2006/documentManagement/types"/>
    <ds:schemaRef ds:uri="12165527-d881-4234-97f9-ee139a3f0c31"/>
    <ds:schemaRef ds:uri="http://www.w3.org/XML/1998/namespace"/>
    <ds:schemaRef ds:uri="http://purl.org/dc/dcmitype/"/>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Soper, Amy</cp:lastModifiedBy>
  <cp:revision/>
  <dcterms:created xsi:type="dcterms:W3CDTF">2010-10-17T20:59:02Z</dcterms:created>
  <dcterms:modified xsi:type="dcterms:W3CDTF">2021-07-29T22:49:11Z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