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ckf\Desktop\FireNet updates\"/>
    </mc:Choice>
  </mc:AlternateContent>
  <bookViews>
    <workbookView xWindow="0" yWindow="0" windowWidth="28800" windowHeight="10575" activeTab="5"/>
  </bookViews>
  <sheets>
    <sheet name="Guidance for agencies" sheetId="32" r:id="rId1"/>
    <sheet name="Summary and sign-off" sheetId="35" r:id="rId2"/>
    <sheet name="Travel" sheetId="36" r:id="rId3"/>
    <sheet name="Hospitality" sheetId="37" r:id="rId4"/>
    <sheet name="All other expenses" sheetId="38" r:id="rId5"/>
    <sheet name="Gifts and benefits" sheetId="39" r:id="rId6"/>
  </sheets>
  <externalReferences>
    <externalReference r:id="rId7"/>
    <externalReference r:id="rId8"/>
  </externalReferences>
  <definedNames>
    <definedName name="_1._Int_travel_ccard">#REF!</definedName>
    <definedName name="_xlnm._FilterDatabase" localSheetId="2" hidden="1">Travel!$A$11:$E$11</definedName>
    <definedName name="CCardclassifications">#REF!</definedName>
    <definedName name="_xlnm.Criteria">[1]Upload_Apr_R!#REF!</definedName>
    <definedName name="_xlnm.Database">[1]Upload_Apr_R!#REF!</definedName>
    <definedName name="Disclosed_objects">#REF!</definedName>
    <definedName name="GLspendclassifications">#REF!</definedName>
    <definedName name="_xlnm.Print_Area" localSheetId="4">'All other expenses'!$A$1:$E$61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Travel!$A$1:$E$183</definedName>
    <definedName name="Undisclosed_objec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36" l="1"/>
  <c r="B15" i="36"/>
  <c r="B20" i="36" l="1"/>
  <c r="B22" i="36"/>
  <c r="B31" i="36"/>
  <c r="B29" i="36"/>
  <c r="B37" i="36" l="1"/>
  <c r="B35" i="36"/>
  <c r="B46" i="36" l="1"/>
  <c r="B15" i="35" s="1"/>
  <c r="C46" i="36"/>
  <c r="B2" i="39"/>
  <c r="B3" i="39"/>
  <c r="B4" i="39"/>
  <c r="B5" i="39"/>
  <c r="D25" i="39"/>
  <c r="C26" i="39"/>
  <c r="C25" i="39" s="1"/>
  <c r="F11" i="35" s="1"/>
  <c r="C27" i="39"/>
  <c r="F13" i="35" s="1"/>
  <c r="B2" i="38"/>
  <c r="B3" i="38"/>
  <c r="B4" i="38"/>
  <c r="B5" i="38"/>
  <c r="B55" i="38"/>
  <c r="B13" i="35" s="1"/>
  <c r="C55" i="38"/>
  <c r="B2" i="37"/>
  <c r="B3" i="37"/>
  <c r="B4" i="37"/>
  <c r="B5" i="37"/>
  <c r="B25" i="37"/>
  <c r="C25" i="37"/>
  <c r="B2" i="36"/>
  <c r="B3" i="36"/>
  <c r="B4" i="36"/>
  <c r="B5" i="36"/>
  <c r="B155" i="36"/>
  <c r="C155" i="36"/>
  <c r="B170" i="36"/>
  <c r="B17" i="35" s="1"/>
  <c r="C170" i="36"/>
  <c r="B6" i="35"/>
  <c r="C11" i="35"/>
  <c r="C16" i="35" s="1"/>
  <c r="B12" i="35"/>
  <c r="C12" i="35"/>
  <c r="C13" i="35"/>
  <c r="B54" i="35"/>
  <c r="D54" i="35"/>
  <c r="B55" i="35"/>
  <c r="D55" i="35"/>
  <c r="B56" i="35"/>
  <c r="D56" i="35"/>
  <c r="B57" i="35"/>
  <c r="D57" i="35"/>
  <c r="B58" i="35"/>
  <c r="D58" i="35"/>
  <c r="B59" i="35"/>
  <c r="C59" i="35"/>
  <c r="E59" i="35"/>
  <c r="F57" i="35" l="1"/>
  <c r="D25" i="37" s="1"/>
  <c r="F59" i="35"/>
  <c r="E25" i="39" s="1"/>
  <c r="F12" i="35"/>
  <c r="F58" i="35"/>
  <c r="D55" i="38" s="1"/>
  <c r="B172" i="36"/>
  <c r="B16" i="35"/>
  <c r="B11" i="35" s="1"/>
  <c r="F56" i="35"/>
  <c r="D170" i="36" s="1"/>
  <c r="F55" i="35"/>
  <c r="D155" i="36" s="1"/>
  <c r="C15" i="35"/>
  <c r="F54" i="35"/>
  <c r="D46" i="36" s="1"/>
  <c r="C17" i="35"/>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Wong, Joyce</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E35" authorId="1" shapeId="0">
      <text>
        <r>
          <rPr>
            <b/>
            <sz val="9"/>
            <color indexed="81"/>
            <rFont val="Tahoma"/>
            <family val="2"/>
          </rPr>
          <t>Wong, Joyce:</t>
        </r>
        <r>
          <rPr>
            <sz val="9"/>
            <color indexed="81"/>
            <rFont val="Tahoma"/>
            <family val="2"/>
          </rPr>
          <t xml:space="preserve">
unable to split as throughfare</t>
        </r>
      </text>
    </comment>
    <comment ref="A49" authorId="0" shapeId="0">
      <text>
        <r>
          <rPr>
            <sz val="9"/>
            <color indexed="81"/>
            <rFont val="Tahoma"/>
            <family val="2"/>
          </rPr>
          <t xml:space="preserve">
Insert additional rows as needed:
- 'right click' on a row number (left of screen)
- select 'Insert' (this will insert a row above it)
</t>
        </r>
      </text>
    </comment>
    <comment ref="E119" authorId="1" shapeId="0">
      <text>
        <r>
          <rPr>
            <sz val="9"/>
            <color indexed="81"/>
            <rFont val="Tahoma"/>
            <family val="2"/>
          </rPr>
          <t>car picked up in Timaru &amp; dropped off in Queenstown. Rhys refuelled before car dropoff</t>
        </r>
      </text>
    </comment>
    <comment ref="E135" authorId="1" shapeId="0">
      <text>
        <r>
          <rPr>
            <sz val="9"/>
            <color indexed="81"/>
            <rFont val="Tahoma"/>
            <family val="2"/>
          </rPr>
          <t>Rhys drove his own car to get to Napier; LMF14</t>
        </r>
      </text>
    </comment>
    <comment ref="A158"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<sst xmlns="http://schemas.openxmlformats.org/spreadsheetml/2006/main" count="705" uniqueCount="320">
  <si>
    <t>Travel</t>
  </si>
  <si>
    <t>AFAC</t>
  </si>
  <si>
    <t>NHQ</t>
  </si>
  <si>
    <t>Purpose</t>
  </si>
  <si>
    <t>Location(s)</t>
  </si>
  <si>
    <t>Chief Executive</t>
  </si>
  <si>
    <t>Domestic Travel</t>
  </si>
  <si>
    <t>International Travel</t>
  </si>
  <si>
    <t>Region 1 &amp; 2 Leadership Conference</t>
  </si>
  <si>
    <t>Meals</t>
  </si>
  <si>
    <t>Rotorua</t>
  </si>
  <si>
    <t>Auckland</t>
  </si>
  <si>
    <t>Firefighter Funeral</t>
  </si>
  <si>
    <t>Car rental</t>
  </si>
  <si>
    <t>Christchurch</t>
  </si>
  <si>
    <t>Airfares</t>
  </si>
  <si>
    <t>Taupo</t>
  </si>
  <si>
    <t>CE Nelson Area Visit</t>
  </si>
  <si>
    <t>Nelson</t>
  </si>
  <si>
    <t>Region 5 Leadership Conference</t>
  </si>
  <si>
    <t>Dunedin</t>
  </si>
  <si>
    <t>Melbourne</t>
  </si>
  <si>
    <t>Hamilton</t>
  </si>
  <si>
    <t>AFAC 2018 Conference</t>
  </si>
  <si>
    <t>Perth</t>
  </si>
  <si>
    <t>Car park</t>
  </si>
  <si>
    <t>Wellington</t>
  </si>
  <si>
    <t>Taxi</t>
  </si>
  <si>
    <t>Tauranga</t>
  </si>
  <si>
    <t>AFAC Meeting</t>
  </si>
  <si>
    <t>AFAC Meeting (meeting to airport)</t>
  </si>
  <si>
    <t xml:space="preserve">AFAC Meeting </t>
  </si>
  <si>
    <t>CE Taupo Area Visit and Recruits Graduation</t>
  </si>
  <si>
    <t>2018 AFAC Conference</t>
  </si>
  <si>
    <t>SLT Waikato Area Visit</t>
  </si>
  <si>
    <t xml:space="preserve">Notes </t>
  </si>
  <si>
    <t>Total travel expenses</t>
  </si>
  <si>
    <t>International, domestic and local travel expenses</t>
  </si>
  <si>
    <t xml:space="preserve">Organisation Name </t>
  </si>
  <si>
    <t>Chief Executive Expense Disclosure</t>
  </si>
  <si>
    <t>Total cost will appear automatically once you put information in rows above.</t>
  </si>
  <si>
    <t>Hospitality</t>
  </si>
  <si>
    <t>A one-off offer of something worth $25 is not included, but if the offer is made more than once a year, it should be disclosed.</t>
  </si>
  <si>
    <t>Notes</t>
  </si>
  <si>
    <t>All Other Expenses</t>
  </si>
  <si>
    <t>The Disclosures webpage could be headed with a statement such as: “(This agency) is disclosing the Chief Executive’s expenses, gifts and hospitality as part of its commitment to transparency and accountability".</t>
  </si>
  <si>
    <t>How to present information</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</si>
  <si>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</si>
  <si>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</si>
  <si>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When and how often are disclosures made?</t>
  </si>
  <si>
    <t xml:space="preserve">CEs disclose the expenses, gifts &amp; hospitality they have expended or been offered using this SSC Excel workbook. </t>
  </si>
  <si>
    <t>How does it work?</t>
  </si>
  <si>
    <t>Expense disclosures cover the full period of the report, and are completed by each CE, including Acting CEs.</t>
  </si>
  <si>
    <t>Business or corporate expenses for the organisation that are met from the CE's budget or paid by his /her credit card are excluded.</t>
  </si>
  <si>
    <t>CE expenses are not generally regarded as personal or commercially sensitive. Refer to the Ombudsman Guide to Chief Executive Expenses for guidance.</t>
  </si>
  <si>
    <t xml:space="preserve">This includes expenses for more personal undertakings, such as professional development expenditure, in addition to outgoings for the likes of travel and entertainment. </t>
  </si>
  <si>
    <t>What is covered?</t>
  </si>
  <si>
    <t>The purpose of regular public disclosure of Chief Executive's (CE) expenses is to provide transparency and accountability for discretionary expenditure by CEs of Public Service departments and statutory Crown entities.</t>
  </si>
  <si>
    <t>24/07/2018 - 26/07/2018</t>
  </si>
  <si>
    <t>Board Meeting in Tauranga</t>
  </si>
  <si>
    <t>Abbreviations:</t>
  </si>
  <si>
    <t>Australasian Fire Authorities Council</t>
  </si>
  <si>
    <t>CE</t>
  </si>
  <si>
    <t>National Headquarters</t>
  </si>
  <si>
    <t>SLT</t>
  </si>
  <si>
    <t>Strategic Leadership Team</t>
  </si>
  <si>
    <t>Car park for 1 day</t>
  </si>
  <si>
    <t>iPhone and iPad rental &amp; usage</t>
  </si>
  <si>
    <t>Selwyn Council Meeting and UFBA Drivers Challenge</t>
  </si>
  <si>
    <t>Region 2 Black Watch Conference</t>
  </si>
  <si>
    <t>CE Auckland Meetings</t>
  </si>
  <si>
    <t>Accommodation</t>
  </si>
  <si>
    <t>Alexandra</t>
  </si>
  <si>
    <t>Car park for 2 days</t>
  </si>
  <si>
    <t>Remotely Piloted Aerial Systems Demonstration</t>
  </si>
  <si>
    <t>23/08/2018 - 24/08/2018</t>
  </si>
  <si>
    <t>SLT Area Visit</t>
  </si>
  <si>
    <t>50 Year Medal</t>
  </si>
  <si>
    <t>Ross 150 Year Jubilee</t>
  </si>
  <si>
    <t>Woolston Station Opening</t>
  </si>
  <si>
    <t>CE Area Visit and 50 Year Medal</t>
  </si>
  <si>
    <t>WAFA Dinner</t>
  </si>
  <si>
    <t>Timaru</t>
  </si>
  <si>
    <t>Hokitika</t>
  </si>
  <si>
    <t>Accommodation &amp; Meals</t>
  </si>
  <si>
    <t>18/09/2018 - 19/09/2018</t>
  </si>
  <si>
    <t xml:space="preserve">Taxi </t>
  </si>
  <si>
    <t xml:space="preserve">Bus </t>
  </si>
  <si>
    <t>2018 AFAC Conference (NHQ to airport)</t>
  </si>
  <si>
    <t>Leadership Steering Group Meeting (DIA to NHQ)</t>
  </si>
  <si>
    <t>UFBA</t>
  </si>
  <si>
    <t>United Fire Brigades Association</t>
  </si>
  <si>
    <t>WAFA</t>
  </si>
  <si>
    <t>Women and Firefighting Australasia</t>
  </si>
  <si>
    <t>Accommodation for 2 nights</t>
  </si>
  <si>
    <t>Blenheim</t>
  </si>
  <si>
    <t>WAFA Conference</t>
  </si>
  <si>
    <t>Ross</t>
  </si>
  <si>
    <t>Oamaru</t>
  </si>
  <si>
    <t>Cromwell</t>
  </si>
  <si>
    <t>Queenstown</t>
  </si>
  <si>
    <t>Car park for 1 night</t>
  </si>
  <si>
    <t>SLT USAR Exercise</t>
  </si>
  <si>
    <t>CE Visit to Blenheim and Woodbourne</t>
  </si>
  <si>
    <t>23/10/2018 - 25/10/2018</t>
  </si>
  <si>
    <t>Petrol</t>
  </si>
  <si>
    <t>USAR</t>
  </si>
  <si>
    <t>Urban Search and Rescue</t>
  </si>
  <si>
    <t>iPhone and iPad usage charge for August and September 2018 has increased due to overseas roaming while attending conferences</t>
  </si>
  <si>
    <t>AFAC Board Meeting</t>
  </si>
  <si>
    <t>CE Area Visit Area 11</t>
  </si>
  <si>
    <t>ANZAC Station Opening</t>
  </si>
  <si>
    <t>Napier</t>
  </si>
  <si>
    <t>Canberra</t>
  </si>
  <si>
    <t>Airport transfer to Accommodation</t>
  </si>
  <si>
    <t>Signing an agreement with Corrections (NHQ to R3 HQ)</t>
  </si>
  <si>
    <t>11/12-15/12/2018</t>
  </si>
  <si>
    <t>Melbourne, Canberra</t>
  </si>
  <si>
    <t>OrgLT Workshop</t>
  </si>
  <si>
    <t>OrgLT</t>
  </si>
  <si>
    <t>Organisational Leadership Team</t>
  </si>
  <si>
    <t>Local Travel</t>
  </si>
  <si>
    <t>Company car petrol</t>
  </si>
  <si>
    <t>Company car lease</t>
  </si>
  <si>
    <t>Chief Executive Expense Disclosures: A Guide for Agency Staff</t>
  </si>
  <si>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</si>
  <si>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t>In the following worksheets, cells shaded light blue require input. All other cells are locked to prevent change.</t>
  </si>
  <si>
    <t>Publishing clear and detailed disclosures is integral to building and maintaining the public's trust and confidence in the State services.</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</si>
  <si>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</si>
  <si>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</si>
  <si>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</si>
  <si>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</si>
  <si>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</si>
  <si>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</si>
  <si>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</si>
  <si>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</si>
  <si>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</si>
  <si>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</si>
  <si>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</si>
  <si>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</si>
  <si>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</si>
  <si>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</si>
  <si>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</si>
  <si>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</si>
  <si>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</si>
  <si>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</si>
  <si>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</si>
  <si>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</si>
  <si>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</si>
  <si>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</si>
  <si>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</si>
  <si>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</si>
  <si>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</si>
  <si>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</si>
  <si>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</si>
  <si>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</si>
  <si>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</si>
  <si>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</si>
  <si>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</si>
  <si>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</si>
  <si>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Chief Executive**</t>
  </si>
  <si>
    <t>Disclosure period start***</t>
  </si>
  <si>
    <t>Disclosure period end***</t>
  </si>
  <si>
    <t>Agency totals check</t>
  </si>
  <si>
    <t>Chief Executive approval****</t>
  </si>
  <si>
    <t>Other sign-off****</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</si>
  <si>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</si>
  <si>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t>Summary of expenses</t>
  </si>
  <si>
    <t>Cost in NZ$</t>
  </si>
  <si>
    <r>
      <t>GST inc / exc</t>
    </r>
    <r>
      <rPr>
        <b/>
        <sz val="10"/>
        <rFont val="Arial"/>
        <family val="2"/>
      </rPr>
      <t/>
    </r>
  </si>
  <si>
    <t>Count</t>
  </si>
  <si>
    <t>Travel expenses</t>
  </si>
  <si>
    <t>Number offered</t>
  </si>
  <si>
    <t>Number accepted</t>
  </si>
  <si>
    <t>Other expenses</t>
  </si>
  <si>
    <t>Number declined</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</si>
  <si>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</si>
  <si>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</si>
  <si>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</si>
  <si>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</si>
  <si>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</si>
  <si>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</si>
  <si>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</si>
  <si>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</si>
  <si>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</si>
  <si>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</si>
  <si>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</si>
  <si>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</si>
  <si>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</si>
  <si>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</si>
  <si>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</si>
  <si>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</si>
  <si>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</si>
  <si>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</si>
  <si>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</si>
  <si>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</si>
  <si>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</si>
  <si>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</si>
  <si>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</si>
  <si>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</si>
  <si>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</si>
  <si>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</si>
  <si>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</si>
  <si>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</si>
  <si>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</si>
  <si>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</si>
  <si>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</si>
  <si>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</si>
  <si>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</si>
  <si>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</si>
  <si>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</si>
  <si>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</si>
  <si>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Disclosure period start</t>
  </si>
  <si>
    <t>Disclosure period end</t>
  </si>
  <si>
    <t>GST on costs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</si>
  <si>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</si>
  <si>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</si>
  <si>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</si>
  <si>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</si>
  <si>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</si>
  <si>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</si>
  <si>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Subtotal - international travel</t>
  </si>
  <si>
    <t>Subtotal - domestic travel</t>
  </si>
  <si>
    <t>Subtotal - local travel</t>
  </si>
  <si>
    <t>* Any non-standard date format or date outside 1 July 2018 - 30 June 2019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</si>
  <si>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</si>
  <si>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</si>
  <si>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</si>
  <si>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</si>
  <si>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</si>
  <si>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 xml:space="preserve">FENZ Notes </t>
  </si>
  <si>
    <t>Hospitality Offered to Third Parties*</t>
  </si>
  <si>
    <t>All hospitality expenses provided by the chief executive in the context of his/her job to anyone external to the Public Service or statutory Crown entities.</t>
  </si>
  <si>
    <t xml:space="preserve">Total hospitality expenses </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</si>
  <si>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</si>
  <si>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</si>
  <si>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</si>
  <si>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Third parties include people and organisations external to the public service or statutory Crown entities.</t>
  </si>
  <si>
    <t>** Any non-standard date format or date outside 1 July 2018 - 30 June 2019 will raise an alert. Check entry and select 'Yes' to accept/continue.</t>
  </si>
  <si>
    <t>Mark clearly if there is no information to disclose - provide a note to this effect in the 'Date' column (column A).</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</si>
  <si>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</si>
  <si>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</si>
  <si>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</si>
  <si>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</si>
  <si>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</si>
  <si>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</si>
  <si>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</si>
  <si>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</si>
  <si>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</si>
  <si>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</si>
  <si>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</si>
  <si>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</si>
  <si>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</si>
  <si>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</si>
  <si>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</si>
  <si>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</si>
  <si>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</si>
  <si>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FENZ Notes</t>
  </si>
  <si>
    <r>
      <t xml:space="preserve">Type of expense
</t>
    </r>
    <r>
      <rPr>
        <sz val="10"/>
        <color theme="0"/>
        <rFont val="Arial"/>
        <family val="2"/>
      </rPr>
      <t>(e.g. taxi, parking, bus)</t>
    </r>
  </si>
  <si>
    <r>
      <t>Purpose of travel</t>
    </r>
    <r>
      <rPr>
        <sz val="10"/>
        <color theme="0"/>
        <rFont val="Arial"/>
        <family val="2"/>
      </rPr>
      <t xml:space="preserve">
(e.g. meeting with Minister)***</t>
    </r>
  </si>
  <si>
    <r>
      <t xml:space="preserve">Local Travel    </t>
    </r>
    <r>
      <rPr>
        <sz val="12"/>
        <color theme="0"/>
        <rFont val="Arial"/>
        <family val="2"/>
      </rPr>
      <t>(within City, excluding travel to airport)</t>
    </r>
  </si>
  <si>
    <r>
      <t xml:space="preserve">Purpose of travel
</t>
    </r>
    <r>
      <rPr>
        <sz val="10"/>
        <color theme="0"/>
        <rFont val="Arial"/>
        <family val="2"/>
      </rPr>
      <t>(e.g. visiting district office for two days...)***</t>
    </r>
  </si>
  <si>
    <r>
      <t xml:space="preserve">Domestic Travel   </t>
    </r>
    <r>
      <rPr>
        <sz val="12"/>
        <color theme="0"/>
        <rFont val="Arial"/>
        <family val="2"/>
      </rPr>
      <t xml:space="preserve"> (within NZ, including travel to and from local airport)</t>
    </r>
  </si>
  <si>
    <t xml:space="preserve">Total other expenses </t>
  </si>
  <si>
    <t>Whangarei and Auckland</t>
  </si>
  <si>
    <t>1/10/2018 - 3/10/2018</t>
  </si>
  <si>
    <t>Part of employment agreement</t>
  </si>
  <si>
    <t>Tickets to All Blacks v South Africa game</t>
  </si>
  <si>
    <t>Air New Zealand</t>
  </si>
  <si>
    <t>AFAC Board Meeting (meeting to airport)</t>
  </si>
  <si>
    <t>AFAC Board Meeting (accommodation to meeting)</t>
  </si>
  <si>
    <t>AFAC Board Meeting (airport to accommodation)</t>
  </si>
  <si>
    <t xml:space="preserve">Car park for 1 day </t>
  </si>
  <si>
    <t>parking for 1 night</t>
  </si>
  <si>
    <t>parking for 2 nights</t>
  </si>
  <si>
    <t>NZPFU</t>
  </si>
  <si>
    <t>New Zealand Professional Fire Fighters Union</t>
  </si>
  <si>
    <t>Emergency Management Australia meeting</t>
  </si>
  <si>
    <t>Emergency Management Australia meeting (airport to NHQ)</t>
  </si>
  <si>
    <t>AFAC Board meeting (Melbourne) and Emergency Management Australia meeting (Canberra)</t>
  </si>
  <si>
    <t>Car lease started 17 July hence proportionately smaller charge compared to later months</t>
  </si>
  <si>
    <t>AFAC Meeting (airport to Melbourne city)</t>
  </si>
  <si>
    <t>AFAC Meeting (airport to NHQ)</t>
  </si>
  <si>
    <t>2018 AFAC Conference (airport to accommodation)</t>
  </si>
  <si>
    <t>2018 AFAC Conference (airport to NHQ)</t>
  </si>
  <si>
    <t>AFAC Meeting (NHQ to airport)</t>
  </si>
  <si>
    <t>AFAC Meeting (airport to Accommodation)</t>
  </si>
  <si>
    <t>AFAC Meetings (Accommodation to airport)</t>
  </si>
  <si>
    <t>Board Meeting in Tauranga (NHQ to airport)</t>
  </si>
  <si>
    <t>CE Auckland Meetings (Westpac Stadium to airport)</t>
  </si>
  <si>
    <t>CE Auckland Meetings (airport to NHQ)</t>
  </si>
  <si>
    <t>CE Area Visit and 50 Year Medal (NHQ to airport)</t>
  </si>
  <si>
    <t>CE Area Visit and 50 Year Medal (airport to NHQ)</t>
  </si>
  <si>
    <t>SLT USAR Exercise (Home to airport)</t>
  </si>
  <si>
    <t>Board Meeting in Tauranga (accommodation to airport)</t>
  </si>
  <si>
    <t>SLT Waikato Area Visit (accommodation to Region 4 HQ)</t>
  </si>
  <si>
    <t>CE Auckland Meetings (airport to accommodation)</t>
  </si>
  <si>
    <t>Region 2 Black Watch Conference (accommodation to airport)</t>
  </si>
  <si>
    <t>Region 2 Black Watch Conference (airport to conference)</t>
  </si>
  <si>
    <t>2018 AFAC Conference (accommodation to airport)</t>
  </si>
  <si>
    <t>HQ</t>
  </si>
  <si>
    <t>Headquarters</t>
  </si>
  <si>
    <t>DIA</t>
  </si>
  <si>
    <t>Department of Internal Affairs</t>
  </si>
  <si>
    <t>Some expenses from period January to June 2018 have been disclosed in this period due to information not available at last reporting time.</t>
  </si>
  <si>
    <t>Taxi NHQ to meeting with DIA</t>
  </si>
  <si>
    <t>Taxi DIA meeting to NHQ</t>
  </si>
  <si>
    <t>Airfares*</t>
  </si>
  <si>
    <t>Car park for 1 night**</t>
  </si>
  <si>
    <t>**This car park has been paid twice due to a mistake made while parking at a different space from the prepaid one.</t>
  </si>
  <si>
    <t>*Travel to Perth on premium economy for AFAC Conference.</t>
  </si>
  <si>
    <t>Offsite meeting with Finance and Investment Panel Member</t>
  </si>
  <si>
    <t>NZPFU conference (NHQ to airport)</t>
  </si>
  <si>
    <t>NZPFU conference</t>
  </si>
  <si>
    <t>NZPFU conference (airport to confererence)</t>
  </si>
  <si>
    <t>NZPFU conference (meeting to airport)</t>
  </si>
  <si>
    <t>Coffee for 2</t>
  </si>
  <si>
    <t>Fire and Emergency New Zealand</t>
  </si>
  <si>
    <t>Rhys Jones</t>
  </si>
  <si>
    <t>This disclosure has been approved by the Chief Financial Officer and the Director of the Office of the Chief Executive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</si>
</sst>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0_ ;\-#,##0.00\ "/>
    <numFmt numFmtId="165" formatCode="_(* #,##0.00_);_(* \(#,##0.00\);_(* &quot;-&quot;??_);_(@_)"/>
    <numFmt numFmtId="166" formatCode="&quot;$&quot;#,##0.00"/>
    <numFmt numFmtId="167" formatCode="[$-1409]d\ mmmm\ yyyy;@"/>
    <numFmt numFmtId="168" formatCode="_(&quot;$&quot;* #,##0.00_);_(&quot;$&quot;* \(#,##0.00\);_(&quot;$&quot;* &quot;-&quot;??_);_(@_)"/>
    <numFmt numFmtId="169" formatCode="&quot;$&quot;#,##0.00_);[Red]\(&quot;$&quot;#,##0.00\)"/>
    <numFmt numFmtId="170" formatCode="#,##0.00_);[Red]\(#,##0.00\)"/>
  </numFmts>
  <fonts count="40" x14ac:knownFonts="1">
    <font>
      <sz val="11"/>
      <color theme="1"/>
      <name val="Calibri"/>
      <family val="2"/>
      <scheme val="minor"/>
    </font>
    <font>
      <sz val="10"/>
      <name val="Arial"/>
      <family val="2"/>
    </font>
    <font>
      <sz val="11"/>
      <color theme="1"/>
      <name val="Calibri"/>
      <family val="2"/>
      <scheme val="minor"/>
    </font>
    <font>
      <sz val="10"/>
      <color theme="1"/>
      <name val="Arial"/>
      <family val="2"/>
    </font>
    <font>
      <b/>
      <sz val="10"/>
      <color indexed="8"/>
      <name val="Arial"/>
      <family val="2"/>
    </font>
    <font>
      <b/>
      <sz val="10"/>
      <color theme="1"/>
      <name val="Arial"/>
      <family val="2"/>
    </font>
    <font>
      <i/>
      <sz val="10"/>
      <color theme="1"/>
      <name val="Arial"/>
      <family val="2"/>
    </font>
    <font>
      <b/>
      <i/>
      <sz val="12"/>
      <color indexed="8"/>
      <name val="Arial"/>
      <family val="2"/>
    </font>
    <font>
      <b/>
      <sz val="12"/>
      <color indexed="8"/>
      <name val="Arial"/>
      <family val="2"/>
    </font>
    <font>
      <i/>
      <sz val="10"/>
      <color indexed="8"/>
      <name val="Arial"/>
      <family val="2"/>
    </font>
    <font>
      <sz val="10"/>
      <color indexed="8"/>
      <name val="Arial"/>
      <family val="2"/>
    </font>
    <font>
      <b/>
      <i/>
      <sz val="10"/>
      <color theme="1"/>
      <name val="Arial"/>
      <family val="2"/>
    </font>
    <font>
      <sz val="11"/>
      <name val="Arial"/>
      <family val="2"/>
    </font>
    <font>
      <u/>
      <sz val="10"/>
      <color theme="10"/>
      <name val="Arial"/>
      <family val="2"/>
    </font>
    <font>
      <u/>
      <sz val="11"/>
      <color theme="10"/>
      <name val="Arial"/>
      <family val="2"/>
    </font>
    <font>
      <sz val="11"/>
      <color theme="1"/>
      <name val="Arial"/>
      <family val="2"/>
    </font>
    <font>
      <b/>
      <sz val="11"/>
      <name val="Arial"/>
      <family val="2"/>
    </font>
    <font>
      <sz val="12"/>
      <name val="Calibri"/>
      <family val="2"/>
      <scheme val="minor"/>
    </font>
    <font>
      <b/>
      <sz val="9"/>
      <color indexed="81"/>
      <name val="Tahoma"/>
      <family val="2"/>
    </font>
    <font>
      <sz val="9"/>
      <color indexed="81"/>
      <name val="Tahoma"/>
      <family val="2"/>
    </font>
    <font>
      <b/>
      <sz val="12"/>
      <color theme="0"/>
      <name val="Arial"/>
      <family val="2"/>
    </font>
    <font>
      <sz val="11"/>
      <color rgb="FFFF0000"/>
      <name val="Arial"/>
      <family val="2"/>
    </font>
    <font>
      <b/>
      <sz val="11"/>
      <color theme="0"/>
      <name val="Arial"/>
      <family val="2"/>
    </font>
    <font>
      <b/>
      <sz val="10"/>
      <color theme="0"/>
      <name val="Arial"/>
      <family val="2"/>
    </font>
    <font>
      <sz val="10"/>
      <color theme="0"/>
      <name val="Arial"/>
      <family val="2"/>
    </font>
    <font>
      <sz val="11"/>
      <color theme="10"/>
      <name val="Arial"/>
      <family val="2"/>
    </font>
    <font>
      <u/>
      <sz val="11"/>
      <color rgb="FF0070C0"/>
      <name val="Arial"/>
      <family val="2"/>
    </font>
    <font>
      <b/>
      <sz val="16"/>
      <color theme="0"/>
      <name val="Arial"/>
      <family val="2"/>
    </font>
    <font>
      <sz val="12"/>
      <color theme="1"/>
      <name val="Arial"/>
      <family val="2"/>
    </font>
    <font>
      <sz val="12"/>
      <color indexed="8"/>
      <name val="Arial"/>
      <family val="2"/>
    </font>
    <font>
      <b/>
      <sz val="10"/>
      <name val="Arial"/>
      <family val="2"/>
    </font>
    <font>
      <b/>
      <sz val="12"/>
      <name val="Arial"/>
      <family val="2"/>
    </font>
    <font>
      <b/>
      <sz val="10"/>
      <color theme="1" tint="0.499984740745262"/>
      <name val="Arial"/>
      <family val="2"/>
    </font>
    <font>
      <sz val="10"/>
      <color theme="1" tint="0.499984740745262"/>
      <name val="Arial"/>
      <family val="2"/>
    </font>
    <font>
      <sz val="12"/>
      <color theme="0"/>
      <name val="Arial"/>
      <family val="2"/>
    </font>
    <font>
      <b/>
      <sz val="10"/>
      <color rgb="FFFFC000"/>
      <name val="Arial"/>
      <family val="2"/>
    </font>
    <font>
      <b/>
      <sz val="11"/>
      <color theme="1"/>
      <name val="Arial"/>
      <family val="2"/>
    </font>
    <font>
      <b/>
      <sz val="12"/>
      <color theme="1"/>
      <name val="Arial"/>
      <family val="2"/>
    </font>
    <font>
      <b/>
      <sz val="12"/>
      <color rgb="FFFF0000"/>
      <name val="Arial"/>
      <family val="2"/>
    </font>
    <font>
      <sz val="11"/>
      <color indexed="8"/>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249977111117893"/>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s>
  <cellStyleXfs count="8">
    <xf numFmtId="0" fontId="0" fillId="0" borderId="0"/>
    <xf numFmtId="0" fontId="1" fillId="0" borderId="0"/>
    <xf numFmtId="43" fontId="2" fillId="0" borderId="0" applyFont="0" applyFill="0" applyBorder="0" applyAlignment="0" applyProtection="0"/>
    <xf numFmtId="0" fontId="1" fillId="0" borderId="0"/>
    <xf numFmtId="165" fontId="2" fillId="0" borderId="0" applyFont="0" applyFill="0" applyBorder="0" applyAlignment="0" applyProtection="0"/>
    <xf numFmtId="0" fontId="3" fillId="0" borderId="0"/>
    <xf numFmtId="0" fontId="13" fillId="0" borderId="0" applyNumberFormat="0" applyFill="0" applyBorder="0" applyAlignment="0" applyProtection="0"/>
    <xf numFmtId="168" fontId="3" fillId="0" borderId="0" applyFont="0" applyFill="0" applyBorder="0" applyAlignment="0" applyProtection="0"/>
  </cellStyleXfs>
  <cellXfs count="206">
    <xf numFmtId="0" fontId="0" fillId="0" borderId="0" xfId="0"/>
    <xf numFmtId="0" fontId="3" fillId="0" borderId="0" xfId="5" applyAlignment="1">
      <alignment wrapText="1"/>
    </xf>
    <xf numFmtId="0" fontId="3" fillId="0" borderId="0" xfId="5" applyBorder="1" applyAlignment="1">
      <alignment vertical="top"/>
    </xf>
    <xf numFmtId="0" fontId="3" fillId="0" borderId="2" xfId="5" applyBorder="1" applyAlignment="1">
      <alignment vertical="top"/>
    </xf>
    <xf numFmtId="0" fontId="3" fillId="0" borderId="0" xfId="5" applyBorder="1" applyAlignment="1">
      <alignment wrapText="1"/>
    </xf>
    <xf numFmtId="0" fontId="5" fillId="0" borderId="0" xfId="5" applyFont="1" applyBorder="1" applyAlignment="1">
      <alignment wrapText="1"/>
    </xf>
    <xf numFmtId="0" fontId="5" fillId="0" borderId="2" xfId="5" applyFont="1" applyBorder="1" applyAlignment="1">
      <alignment wrapText="1"/>
    </xf>
    <xf numFmtId="0" fontId="3" fillId="0" borderId="0" xfId="5" applyAlignment="1"/>
    <xf numFmtId="14" fontId="3" fillId="0" borderId="0" xfId="5" applyNumberFormat="1" applyAlignment="1"/>
    <xf numFmtId="164" fontId="3" fillId="0" borderId="0" xfId="5" applyNumberFormat="1" applyBorder="1" applyAlignment="1"/>
    <xf numFmtId="0" fontId="3" fillId="0" borderId="0" xfId="5" applyFont="1" applyAlignment="1">
      <alignment vertical="center"/>
    </xf>
    <xf numFmtId="165" fontId="17" fillId="0" borderId="0" xfId="4" applyFont="1" applyFill="1" applyAlignment="1">
      <alignment horizontal="left"/>
    </xf>
    <xf numFmtId="43" fontId="3" fillId="0" borderId="0" xfId="2" applyFont="1" applyAlignment="1">
      <alignment wrapText="1"/>
    </xf>
    <xf numFmtId="4" fontId="3" fillId="0" borderId="0" xfId="5" applyNumberFormat="1" applyAlignment="1"/>
    <xf numFmtId="14" fontId="3" fillId="0" borderId="0" xfId="5" applyNumberFormat="1" applyAlignment="1">
      <alignment horizontal="right"/>
    </xf>
    <xf numFmtId="0" fontId="20" fillId="5" borderId="0" xfId="5" applyFont="1" applyFill="1" applyAlignment="1" applyProtection="1">
      <alignment horizontal="center" vertical="center"/>
    </xf>
    <xf numFmtId="0" fontId="21" fillId="0" borderId="0" xfId="5" applyFont="1" applyFill="1" applyAlignment="1" applyProtection="1">
      <alignment horizontal="center"/>
    </xf>
    <xf numFmtId="0" fontId="3" fillId="0" borderId="0" xfId="5" applyProtection="1"/>
    <xf numFmtId="0" fontId="14" fillId="3" borderId="0" xfId="6" applyFont="1" applyFill="1" applyAlignment="1" applyProtection="1">
      <alignment vertical="center" wrapText="1"/>
    </xf>
    <xf numFmtId="0" fontId="12" fillId="0" borderId="0" xfId="5" applyFont="1" applyAlignment="1" applyProtection="1">
      <alignment vertical="center"/>
    </xf>
    <xf numFmtId="0" fontId="16" fillId="6" borderId="1" xfId="5" applyFont="1" applyFill="1" applyBorder="1" applyAlignment="1" applyProtection="1">
      <alignment horizontal="center" vertical="center" wrapText="1"/>
    </xf>
    <xf numFmtId="0" fontId="22" fillId="5" borderId="0" xfId="5" applyFont="1" applyFill="1" applyAlignment="1" applyProtection="1">
      <alignment horizontal="justify" vertical="center"/>
    </xf>
    <xf numFmtId="0" fontId="15" fillId="0" borderId="0" xfId="5" applyFont="1" applyAlignment="1" applyProtection="1">
      <alignment vertical="center"/>
    </xf>
    <xf numFmtId="0" fontId="15" fillId="0" borderId="0" xfId="5" applyFont="1" applyFill="1" applyAlignment="1" applyProtection="1">
      <alignment vertical="center"/>
    </xf>
    <xf numFmtId="0" fontId="23" fillId="0" borderId="0" xfId="5" applyFont="1" applyFill="1" applyAlignment="1" applyProtection="1">
      <alignment horizontal="center" wrapText="1"/>
    </xf>
    <xf numFmtId="0" fontId="15" fillId="0" borderId="0" xfId="5" applyFont="1" applyFill="1" applyAlignment="1" applyProtection="1">
      <alignment vertical="center" wrapText="1"/>
    </xf>
    <xf numFmtId="0" fontId="12" fillId="0" borderId="0" xfId="5" applyFont="1" applyFill="1" applyAlignment="1" applyProtection="1">
      <alignment horizontal="justify" vertical="center"/>
    </xf>
    <xf numFmtId="0" fontId="14" fillId="0" borderId="0" xfId="6" applyFont="1" applyFill="1" applyAlignment="1" applyProtection="1">
      <alignment horizontal="justify" vertical="center"/>
    </xf>
    <xf numFmtId="0" fontId="15" fillId="0" borderId="0" xfId="5" applyFont="1" applyFill="1" applyAlignment="1" applyProtection="1">
      <alignment horizontal="justify" vertical="center"/>
    </xf>
    <xf numFmtId="0" fontId="22" fillId="7" borderId="0" xfId="5" applyFont="1" applyFill="1" applyAlignment="1" applyProtection="1">
      <alignment horizontal="justify" vertical="center"/>
    </xf>
    <xf numFmtId="0" fontId="12" fillId="0" borderId="0" xfId="5" applyFont="1" applyAlignment="1" applyProtection="1">
      <alignment horizontal="justify" vertical="center"/>
    </xf>
    <xf numFmtId="0" fontId="15" fillId="0" borderId="0" xfId="5" applyFont="1" applyAlignment="1" applyProtection="1">
      <alignment vertical="center" wrapText="1"/>
    </xf>
    <xf numFmtId="0" fontId="14" fillId="0" borderId="0" xfId="6" applyFont="1" applyAlignment="1" applyProtection="1">
      <alignment horizontal="justify" vertical="center"/>
    </xf>
    <xf numFmtId="0" fontId="12" fillId="0" borderId="0" xfId="6" applyFont="1" applyAlignment="1" applyProtection="1">
      <alignment horizontal="justify" vertical="center"/>
    </xf>
    <xf numFmtId="0" fontId="15" fillId="0" borderId="0" xfId="5" applyFont="1" applyAlignment="1" applyProtection="1">
      <alignment horizontal="justify" vertical="center"/>
    </xf>
    <xf numFmtId="0" fontId="12" fillId="0" borderId="0" xfId="5" applyFont="1" applyAlignment="1" applyProtection="1">
      <alignment horizontal="left" vertical="center" wrapText="1"/>
    </xf>
    <xf numFmtId="0" fontId="14" fillId="0" borderId="0" xfId="6" applyFont="1" applyAlignment="1" applyProtection="1">
      <alignment vertical="center"/>
    </xf>
    <xf numFmtId="0" fontId="12" fillId="3" borderId="0" xfId="6" applyFont="1" applyFill="1" applyAlignment="1" applyProtection="1">
      <alignment horizontal="justify" vertical="center"/>
    </xf>
    <xf numFmtId="0" fontId="12" fillId="0" borderId="0" xfId="5" applyFont="1" applyAlignment="1" applyProtection="1">
      <alignment horizontal="center" vertical="center"/>
    </xf>
    <xf numFmtId="0" fontId="3" fillId="0" borderId="0" xfId="5" applyAlignment="1" applyProtection="1">
      <alignment wrapText="1"/>
    </xf>
    <xf numFmtId="0" fontId="20" fillId="5" borderId="0" xfId="5" applyFont="1" applyFill="1" applyBorder="1" applyAlignment="1" applyProtection="1">
      <alignment vertical="center" wrapText="1" readingOrder="1"/>
    </xf>
    <xf numFmtId="0" fontId="29" fillId="0" borderId="0" xfId="5" applyFont="1" applyBorder="1" applyAlignment="1" applyProtection="1">
      <alignment vertical="center" wrapText="1" readingOrder="1"/>
    </xf>
    <xf numFmtId="0" fontId="20" fillId="7" borderId="0" xfId="5" applyFont="1" applyFill="1" applyBorder="1" applyAlignment="1" applyProtection="1">
      <alignment vertical="center" wrapText="1" readingOrder="1"/>
    </xf>
    <xf numFmtId="168" fontId="20" fillId="7" borderId="0" xfId="7" applyFont="1" applyFill="1" applyBorder="1" applyAlignment="1" applyProtection="1">
      <alignment horizontal="center" vertical="center" wrapText="1" readingOrder="1"/>
    </xf>
    <xf numFmtId="168" fontId="20" fillId="0" borderId="0" xfId="7" applyFont="1" applyFill="1" applyBorder="1" applyAlignment="1" applyProtection="1">
      <alignment horizontal="center" vertical="center" wrapText="1" readingOrder="1"/>
    </xf>
    <xf numFmtId="0" fontId="20" fillId="8" borderId="0" xfId="5" applyFont="1" applyFill="1" applyBorder="1" applyAlignment="1" applyProtection="1">
      <alignment vertical="center" wrapText="1" readingOrder="1"/>
    </xf>
    <xf numFmtId="168" fontId="20" fillId="8" borderId="0" xfId="7" applyFont="1" applyFill="1" applyBorder="1" applyAlignment="1" applyProtection="1">
      <alignment horizontal="center" vertical="center" wrapText="1" readingOrder="1"/>
    </xf>
    <xf numFmtId="0" fontId="23" fillId="0" borderId="0" xfId="5" applyFont="1" applyFill="1" applyBorder="1" applyAlignment="1" applyProtection="1">
      <alignment wrapText="1"/>
    </xf>
    <xf numFmtId="0" fontId="24" fillId="0" borderId="0" xfId="5" applyFont="1" applyProtection="1"/>
    <xf numFmtId="0" fontId="30" fillId="0" borderId="5" xfId="5" applyFont="1" applyFill="1" applyBorder="1" applyAlignment="1" applyProtection="1">
      <alignment vertical="center" wrapText="1" readingOrder="1"/>
    </xf>
    <xf numFmtId="169" fontId="30" fillId="0" borderId="6" xfId="7" applyNumberFormat="1" applyFont="1" applyFill="1" applyBorder="1" applyAlignment="1" applyProtection="1">
      <alignment vertical="center" wrapText="1" readingOrder="1"/>
    </xf>
    <xf numFmtId="0" fontId="1" fillId="0" borderId="7" xfId="7" applyNumberFormat="1" applyFont="1" applyFill="1" applyBorder="1" applyAlignment="1" applyProtection="1">
      <alignment horizontal="center" vertical="center" wrapText="1" readingOrder="1"/>
    </xf>
    <xf numFmtId="0" fontId="31" fillId="0" borderId="0" xfId="5" applyFont="1" applyFill="1" applyBorder="1" applyAlignment="1" applyProtection="1">
      <alignment vertical="center" wrapText="1" readingOrder="1"/>
    </xf>
    <xf numFmtId="1" fontId="30" fillId="0" borderId="7" xfId="5" applyNumberFormat="1" applyFont="1" applyFill="1" applyBorder="1" applyAlignment="1" applyProtection="1">
      <alignment horizontal="center" vertical="center" wrapText="1"/>
    </xf>
    <xf numFmtId="0" fontId="7" fillId="0" borderId="0" xfId="5" applyFont="1" applyFill="1" applyBorder="1" applyAlignment="1" applyProtection="1">
      <alignment wrapText="1"/>
    </xf>
    <xf numFmtId="0" fontId="30" fillId="0" borderId="0" xfId="5" applyFont="1" applyFill="1" applyBorder="1" applyAlignment="1" applyProtection="1">
      <alignment vertical="center" wrapText="1" readingOrder="1"/>
    </xf>
    <xf numFmtId="169" fontId="30" fillId="0" borderId="0" xfId="7" applyNumberFormat="1" applyFont="1" applyFill="1" applyBorder="1" applyAlignment="1" applyProtection="1">
      <alignment vertical="center" wrapText="1" readingOrder="1"/>
    </xf>
    <xf numFmtId="0" fontId="1" fillId="0" borderId="0" xfId="7" applyNumberFormat="1" applyFont="1" applyFill="1" applyBorder="1" applyAlignment="1" applyProtection="1">
      <alignment horizontal="center" vertical="center" wrapText="1" readingOrder="1"/>
    </xf>
    <xf numFmtId="0" fontId="1" fillId="0" borderId="0" xfId="5" applyFont="1" applyFill="1" applyBorder="1" applyAlignment="1" applyProtection="1">
      <alignment vertical="center"/>
    </xf>
    <xf numFmtId="1" fontId="31" fillId="0" borderId="0" xfId="5" applyNumberFormat="1" applyFont="1" applyFill="1" applyBorder="1" applyAlignment="1" applyProtection="1">
      <alignment horizontal="center" vertical="center" wrapText="1"/>
    </xf>
    <xf numFmtId="0" fontId="3" fillId="0" borderId="0" xfId="5" applyFill="1" applyBorder="1" applyAlignment="1" applyProtection="1">
      <alignment wrapText="1"/>
    </xf>
    <xf numFmtId="0" fontId="32" fillId="0" borderId="5" xfId="5" applyFont="1" applyFill="1" applyBorder="1" applyAlignment="1" applyProtection="1">
      <alignment horizontal="left" vertical="center" wrapText="1" indent="2" readingOrder="1"/>
    </xf>
    <xf numFmtId="169" fontId="32" fillId="0" borderId="6" xfId="7" applyNumberFormat="1" applyFont="1" applyFill="1" applyBorder="1" applyAlignment="1" applyProtection="1">
      <alignment vertical="center" wrapText="1" readingOrder="1"/>
    </xf>
    <xf numFmtId="0" fontId="33" fillId="0" borderId="7" xfId="7" applyNumberFormat="1" applyFont="1" applyFill="1" applyBorder="1" applyAlignment="1" applyProtection="1">
      <alignment horizontal="center" vertical="center" wrapText="1" readingOrder="1"/>
    </xf>
    <xf numFmtId="168" fontId="31" fillId="0" borderId="0" xfId="7" applyFont="1" applyFill="1" applyBorder="1" applyAlignment="1" applyProtection="1">
      <alignment vertical="center" wrapText="1" readingOrder="1"/>
    </xf>
    <xf numFmtId="0" fontId="1" fillId="0" borderId="0" xfId="5" applyFont="1" applyFill="1" applyAlignment="1" applyProtection="1">
      <alignment vertical="center" wrapText="1"/>
    </xf>
    <xf numFmtId="0" fontId="3" fillId="0" borderId="0" xfId="5" applyBorder="1" applyAlignment="1" applyProtection="1">
      <alignment wrapText="1"/>
    </xf>
    <xf numFmtId="0" fontId="4" fillId="0" borderId="0" xfId="5" applyFont="1" applyBorder="1" applyAlignment="1" applyProtection="1">
      <alignment wrapText="1"/>
    </xf>
    <xf numFmtId="0" fontId="20" fillId="0" borderId="0" xfId="5" applyFont="1" applyFill="1" applyBorder="1" applyAlignment="1" applyProtection="1">
      <alignment vertical="center" wrapText="1" readingOrder="1"/>
    </xf>
    <xf numFmtId="0" fontId="3" fillId="0" borderId="0" xfId="5" applyFill="1" applyAlignment="1" applyProtection="1">
      <alignment vertical="center" wrapText="1"/>
    </xf>
    <xf numFmtId="0" fontId="3" fillId="0" borderId="0" xfId="5" applyFill="1" applyAlignment="1" applyProtection="1">
      <alignment wrapText="1"/>
    </xf>
    <xf numFmtId="0" fontId="5" fillId="0" borderId="0" xfId="5" applyFont="1" applyFill="1" applyBorder="1" applyAlignment="1" applyProtection="1">
      <alignment wrapText="1"/>
    </xf>
    <xf numFmtId="0" fontId="4" fillId="0" borderId="0" xfId="5" applyFont="1" applyFill="1" applyBorder="1" applyAlignment="1" applyProtection="1">
      <alignment wrapText="1"/>
    </xf>
    <xf numFmtId="0" fontId="3" fillId="0" borderId="0" xfId="5" applyFont="1" applyBorder="1" applyAlignment="1" applyProtection="1">
      <alignment vertical="center"/>
    </xf>
    <xf numFmtId="0" fontId="3" fillId="0" borderId="0" xfId="5" applyFont="1" applyBorder="1" applyAlignment="1" applyProtection="1"/>
    <xf numFmtId="0" fontId="3" fillId="0" borderId="0" xfId="5" applyFont="1" applyBorder="1" applyAlignment="1" applyProtection="1">
      <alignment wrapText="1"/>
    </xf>
    <xf numFmtId="0" fontId="3" fillId="0" borderId="0" xfId="5" applyBorder="1" applyAlignment="1" applyProtection="1">
      <alignment vertical="top" wrapText="1"/>
    </xf>
    <xf numFmtId="0" fontId="5" fillId="9" borderId="0" xfId="5" applyFont="1" applyFill="1" applyAlignment="1" applyProtection="1"/>
    <xf numFmtId="0" fontId="5" fillId="9" borderId="0" xfId="5" applyFont="1" applyFill="1" applyAlignment="1" applyProtection="1">
      <alignment wrapText="1"/>
    </xf>
    <xf numFmtId="0" fontId="3" fillId="4" borderId="0" xfId="5" applyFill="1" applyAlignment="1" applyProtection="1"/>
    <xf numFmtId="0" fontId="3" fillId="4" borderId="0" xfId="5" applyFont="1" applyFill="1" applyAlignment="1" applyProtection="1">
      <alignment wrapText="1"/>
    </xf>
    <xf numFmtId="0" fontId="3" fillId="2" borderId="0" xfId="5" applyFill="1" applyAlignment="1" applyProtection="1"/>
    <xf numFmtId="0" fontId="3" fillId="2" borderId="0" xfId="5" applyFill="1" applyBorder="1" applyAlignment="1" applyProtection="1"/>
    <xf numFmtId="0" fontId="3" fillId="2" borderId="0" xfId="5" applyFill="1" applyAlignment="1" applyProtection="1">
      <alignment wrapText="1"/>
    </xf>
    <xf numFmtId="0" fontId="3" fillId="4" borderId="0" xfId="5" applyFont="1" applyFill="1" applyBorder="1" applyAlignment="1" applyProtection="1"/>
    <xf numFmtId="0" fontId="3" fillId="4" borderId="0" xfId="5" applyFill="1" applyAlignment="1" applyProtection="1">
      <alignment wrapText="1"/>
    </xf>
    <xf numFmtId="0" fontId="3" fillId="4" borderId="0" xfId="5" applyFont="1" applyFill="1" applyBorder="1" applyAlignment="1" applyProtection="1">
      <alignment wrapText="1"/>
    </xf>
    <xf numFmtId="0" fontId="10" fillId="2" borderId="0" xfId="5" applyFont="1" applyFill="1" applyBorder="1" applyAlignment="1" applyProtection="1">
      <alignment wrapText="1"/>
    </xf>
    <xf numFmtId="0" fontId="3" fillId="4" borderId="0" xfId="5" applyFill="1" applyAlignment="1" applyProtection="1">
      <alignment horizontal="left" vertical="top"/>
    </xf>
    <xf numFmtId="0" fontId="3" fillId="2" borderId="0" xfId="5" applyFont="1" applyFill="1" applyAlignment="1" applyProtection="1">
      <alignment horizontal="left" vertical="top" wrapText="1"/>
    </xf>
    <xf numFmtId="0" fontId="3" fillId="4" borderId="0" xfId="5" applyFont="1" applyFill="1" applyAlignment="1" applyProtection="1">
      <alignment horizontal="left" vertical="top" wrapText="1"/>
    </xf>
    <xf numFmtId="0" fontId="5" fillId="4" borderId="0" xfId="5" applyFont="1" applyFill="1" applyAlignment="1" applyProtection="1">
      <alignment wrapText="1"/>
    </xf>
    <xf numFmtId="0" fontId="5" fillId="4" borderId="0" xfId="5" applyFont="1" applyFill="1" applyBorder="1" applyAlignment="1" applyProtection="1">
      <alignment wrapText="1"/>
    </xf>
    <xf numFmtId="0" fontId="3" fillId="4" borderId="0" xfId="5" applyFont="1" applyFill="1" applyBorder="1" applyProtection="1"/>
    <xf numFmtId="0" fontId="5" fillId="2" borderId="0" xfId="5" applyFont="1" applyFill="1" applyAlignment="1" applyProtection="1"/>
    <xf numFmtId="0" fontId="5" fillId="2" borderId="0" xfId="5" applyFont="1" applyFill="1" applyAlignment="1" applyProtection="1">
      <alignment wrapText="1"/>
    </xf>
    <xf numFmtId="0" fontId="5" fillId="2" borderId="0" xfId="5" applyFont="1" applyFill="1" applyBorder="1" applyAlignment="1" applyProtection="1">
      <alignment wrapText="1"/>
    </xf>
    <xf numFmtId="0" fontId="3" fillId="2" borderId="0" xfId="5" applyFont="1" applyFill="1" applyBorder="1" applyProtection="1"/>
    <xf numFmtId="2" fontId="3" fillId="2" borderId="0" xfId="5" applyNumberFormat="1" applyFont="1" applyFill="1" applyAlignment="1" applyProtection="1">
      <alignment vertical="top"/>
    </xf>
    <xf numFmtId="0" fontId="5" fillId="4" borderId="0" xfId="5" applyFont="1" applyFill="1" applyAlignment="1" applyProtection="1">
      <alignment horizontal="center" vertical="top"/>
    </xf>
    <xf numFmtId="1" fontId="3" fillId="4" borderId="0" xfId="5" applyNumberFormat="1" applyFont="1" applyFill="1" applyBorder="1" applyAlignment="1" applyProtection="1">
      <alignment horizontal="center"/>
    </xf>
    <xf numFmtId="0" fontId="3" fillId="4" borderId="0" xfId="5" applyFont="1" applyFill="1" applyBorder="1" applyAlignment="1" applyProtection="1">
      <alignment horizontal="center"/>
    </xf>
    <xf numFmtId="1" fontId="5" fillId="4" borderId="0" xfId="5" applyNumberFormat="1" applyFont="1" applyFill="1" applyBorder="1" applyAlignment="1" applyProtection="1">
      <alignment horizontal="center"/>
    </xf>
    <xf numFmtId="0" fontId="5" fillId="2" borderId="0" xfId="5" applyFont="1" applyFill="1" applyBorder="1" applyAlignment="1" applyProtection="1">
      <alignment horizontal="center" wrapText="1"/>
    </xf>
    <xf numFmtId="1" fontId="3" fillId="2" borderId="0" xfId="5" applyNumberFormat="1" applyFont="1" applyFill="1" applyBorder="1" applyAlignment="1" applyProtection="1">
      <alignment horizontal="center"/>
    </xf>
    <xf numFmtId="0" fontId="3" fillId="2" borderId="0" xfId="5" applyFont="1" applyFill="1" applyBorder="1" applyAlignment="1" applyProtection="1">
      <alignment horizontal="center"/>
    </xf>
    <xf numFmtId="0" fontId="5" fillId="4" borderId="0" xfId="5" applyFont="1" applyFill="1" applyAlignment="1" applyProtection="1">
      <alignment horizontal="center" wrapText="1"/>
    </xf>
    <xf numFmtId="0" fontId="23" fillId="8" borderId="0" xfId="5" applyFont="1" applyFill="1" applyBorder="1" applyAlignment="1" applyProtection="1">
      <alignment vertical="center" wrapText="1"/>
    </xf>
    <xf numFmtId="0" fontId="23" fillId="8" borderId="0" xfId="5" applyFont="1" applyFill="1" applyBorder="1" applyAlignment="1" applyProtection="1">
      <alignment horizontal="left" vertical="center" wrapText="1"/>
    </xf>
    <xf numFmtId="167" fontId="1" fillId="6" borderId="5" xfId="5" applyNumberFormat="1" applyFont="1" applyFill="1" applyBorder="1" applyAlignment="1" applyProtection="1">
      <alignment vertical="center"/>
      <protection locked="0"/>
    </xf>
    <xf numFmtId="0" fontId="3" fillId="6" borderId="6" xfId="5" applyFont="1" applyFill="1" applyBorder="1" applyAlignment="1" applyProtection="1">
      <alignment vertical="center" wrapText="1"/>
      <protection locked="0"/>
    </xf>
    <xf numFmtId="0" fontId="1" fillId="6" borderId="6" xfId="5" applyNumberFormat="1" applyFont="1" applyFill="1" applyBorder="1" applyAlignment="1" applyProtection="1">
      <alignment horizontal="left" vertical="center" wrapText="1"/>
      <protection locked="0"/>
    </xf>
    <xf numFmtId="169" fontId="1" fillId="6" borderId="6" xfId="5" applyNumberFormat="1" applyFont="1" applyFill="1" applyBorder="1" applyAlignment="1" applyProtection="1">
      <alignment horizontal="right" vertical="center" wrapText="1"/>
      <protection locked="0"/>
    </xf>
    <xf numFmtId="0" fontId="3" fillId="6" borderId="7" xfId="5" applyFont="1" applyFill="1" applyBorder="1" applyAlignment="1" applyProtection="1">
      <alignment vertical="center" wrapText="1"/>
      <protection locked="0"/>
    </xf>
    <xf numFmtId="0" fontId="3" fillId="0" borderId="0" xfId="5" applyProtection="1">
      <protection locked="0"/>
    </xf>
    <xf numFmtId="0" fontId="3" fillId="6" borderId="6" xfId="5" applyFont="1" applyFill="1" applyBorder="1" applyAlignment="1" applyProtection="1">
      <alignment horizontal="left" vertical="center" wrapText="1"/>
      <protection locked="0"/>
    </xf>
    <xf numFmtId="0" fontId="3" fillId="6" borderId="7" xfId="5" applyFont="1" applyFill="1" applyBorder="1" applyAlignment="1" applyProtection="1">
      <alignment horizontal="left" vertical="center" wrapText="1"/>
      <protection locked="0"/>
    </xf>
    <xf numFmtId="0" fontId="22" fillId="8" borderId="0" xfId="5" applyFont="1" applyFill="1" applyBorder="1" applyAlignment="1" applyProtection="1">
      <alignment horizontal="left" vertical="center" readingOrder="1"/>
    </xf>
    <xf numFmtId="166" fontId="22" fillId="8" borderId="0" xfId="5" applyNumberFormat="1" applyFont="1" applyFill="1" applyBorder="1" applyAlignment="1" applyProtection="1">
      <alignment horizontal="left" vertical="center" wrapText="1"/>
    </xf>
    <xf numFmtId="1" fontId="22" fillId="8" borderId="0" xfId="5" applyNumberFormat="1" applyFont="1" applyFill="1" applyBorder="1" applyAlignment="1" applyProtection="1">
      <alignment horizontal="center" vertical="center" wrapText="1"/>
    </xf>
    <xf numFmtId="166" fontId="35" fillId="8" borderId="0" xfId="5" applyNumberFormat="1" applyFont="1" applyFill="1" applyBorder="1" applyAlignment="1" applyProtection="1">
      <alignment horizontal="center" vertical="center" wrapText="1"/>
    </xf>
    <xf numFmtId="0" fontId="36" fillId="0" borderId="0" xfId="5" applyFont="1" applyBorder="1" applyProtection="1"/>
    <xf numFmtId="166" fontId="22" fillId="10" borderId="0" xfId="5" applyNumberFormat="1" applyFont="1" applyFill="1" applyBorder="1" applyAlignment="1" applyProtection="1">
      <alignment horizontal="left" vertical="center" wrapText="1"/>
    </xf>
    <xf numFmtId="1" fontId="22" fillId="10" borderId="0" xfId="5" applyNumberFormat="1" applyFont="1" applyFill="1" applyBorder="1" applyAlignment="1" applyProtection="1">
      <alignment horizontal="center" vertical="center" wrapText="1"/>
    </xf>
    <xf numFmtId="0" fontId="37" fillId="0" borderId="0" xfId="5" applyFont="1" applyBorder="1" applyProtection="1"/>
    <xf numFmtId="166" fontId="38" fillId="0" borderId="0" xfId="5" applyNumberFormat="1" applyFont="1" applyFill="1" applyBorder="1" applyAlignment="1" applyProtection="1">
      <alignment vertical="center" wrapText="1"/>
    </xf>
    <xf numFmtId="0" fontId="22" fillId="0" borderId="0" xfId="5" applyFont="1" applyFill="1" applyBorder="1" applyAlignment="1" applyProtection="1">
      <alignment horizontal="center" vertical="center" wrapText="1"/>
    </xf>
    <xf numFmtId="0" fontId="5" fillId="0" borderId="0" xfId="5" applyFont="1" applyBorder="1" applyAlignment="1" applyProtection="1">
      <alignment wrapText="1"/>
    </xf>
    <xf numFmtId="0" fontId="3" fillId="0" borderId="0" xfId="5" applyFont="1" applyProtection="1"/>
    <xf numFmtId="0" fontId="5" fillId="0" borderId="0" xfId="5" applyFont="1" applyBorder="1" applyProtection="1"/>
    <xf numFmtId="0" fontId="3" fillId="0" borderId="0" xfId="5" applyFont="1" applyFill="1" applyBorder="1" applyAlignment="1" applyProtection="1">
      <alignment vertical="center"/>
    </xf>
    <xf numFmtId="0" fontId="3" fillId="0" borderId="0" xfId="5" applyFont="1" applyFill="1" applyBorder="1" applyAlignment="1" applyProtection="1">
      <alignment wrapText="1"/>
    </xf>
    <xf numFmtId="0" fontId="3" fillId="0" borderId="0" xfId="5" applyBorder="1" applyAlignment="1" applyProtection="1">
      <alignment vertical="center"/>
    </xf>
    <xf numFmtId="0" fontId="3" fillId="0" borderId="0" xfId="5" applyBorder="1" applyAlignment="1" applyProtection="1"/>
    <xf numFmtId="0" fontId="3" fillId="0" borderId="0" xfId="5" applyFont="1" applyBorder="1" applyAlignment="1" applyProtection="1">
      <alignment horizontal="justify" vertical="center"/>
    </xf>
    <xf numFmtId="0" fontId="3" fillId="0" borderId="0" xfId="5" applyAlignment="1" applyProtection="1">
      <alignment vertical="top" wrapText="1"/>
    </xf>
    <xf numFmtId="0" fontId="3" fillId="0" borderId="0" xfId="5" applyAlignment="1" applyProtection="1"/>
    <xf numFmtId="0" fontId="3" fillId="0" borderId="0" xfId="5" applyFont="1" applyAlignment="1" applyProtection="1">
      <alignment vertical="center"/>
    </xf>
    <xf numFmtId="0" fontId="24" fillId="7" borderId="0" xfId="5" applyFont="1" applyFill="1" applyBorder="1" applyAlignment="1" applyProtection="1"/>
    <xf numFmtId="169" fontId="22" fillId="7" borderId="0" xfId="5" applyNumberFormat="1" applyFont="1" applyFill="1" applyBorder="1" applyAlignment="1" applyProtection="1">
      <alignment vertical="center"/>
    </xf>
    <xf numFmtId="0" fontId="22" fillId="7" borderId="0" xfId="5" applyFont="1" applyFill="1" applyBorder="1" applyAlignment="1" applyProtection="1">
      <alignment vertical="center" wrapText="1" readingOrder="1"/>
    </xf>
    <xf numFmtId="169" fontId="3" fillId="0" borderId="0" xfId="5" applyNumberFormat="1" applyBorder="1" applyAlignment="1" applyProtection="1">
      <alignment wrapText="1"/>
    </xf>
    <xf numFmtId="0" fontId="35" fillId="7" borderId="0" xfId="5" applyFont="1" applyFill="1" applyBorder="1" applyAlignment="1" applyProtection="1">
      <alignment horizontal="center" vertical="center" wrapText="1"/>
    </xf>
    <xf numFmtId="169" fontId="23" fillId="7" borderId="0" xfId="5" applyNumberFormat="1" applyFont="1" applyFill="1" applyBorder="1" applyAlignment="1" applyProtection="1">
      <alignment vertical="center"/>
    </xf>
    <xf numFmtId="0" fontId="23" fillId="7" borderId="0" xfId="5" applyFont="1" applyFill="1" applyBorder="1" applyAlignment="1" applyProtection="1">
      <alignment vertical="center"/>
    </xf>
    <xf numFmtId="0" fontId="3" fillId="0" borderId="0" xfId="5" applyAlignment="1" applyProtection="1">
      <alignment wrapText="1"/>
      <protection locked="0"/>
    </xf>
    <xf numFmtId="0" fontId="1" fillId="6" borderId="7" xfId="5" applyFont="1" applyFill="1" applyBorder="1" applyAlignment="1" applyProtection="1">
      <alignment vertical="center" wrapText="1"/>
      <protection locked="0"/>
    </xf>
    <xf numFmtId="0" fontId="1" fillId="6" borderId="6" xfId="5" applyFont="1" applyFill="1" applyBorder="1" applyAlignment="1" applyProtection="1">
      <alignment vertical="center" wrapText="1"/>
      <protection locked="0"/>
    </xf>
    <xf numFmtId="169" fontId="1" fillId="6" borderId="6" xfId="5" applyNumberFormat="1" applyFont="1" applyFill="1" applyBorder="1" applyAlignment="1" applyProtection="1">
      <alignment vertical="center" wrapText="1"/>
      <protection locked="0"/>
    </xf>
    <xf numFmtId="0" fontId="3" fillId="0" borderId="0" xfId="5" applyAlignment="1" applyProtection="1">
      <alignment vertical="center" wrapText="1"/>
    </xf>
    <xf numFmtId="0" fontId="23" fillId="7" borderId="0" xfId="5" applyFont="1" applyFill="1" applyBorder="1" applyAlignment="1" applyProtection="1">
      <alignment vertical="center" wrapText="1"/>
    </xf>
    <xf numFmtId="0" fontId="4" fillId="0" borderId="0" xfId="5" applyFont="1" applyBorder="1" applyAlignment="1" applyProtection="1">
      <alignment vertical="center" wrapText="1"/>
    </xf>
    <xf numFmtId="0" fontId="1" fillId="6" borderId="8" xfId="5" applyFont="1" applyFill="1" applyBorder="1" applyAlignment="1" applyProtection="1">
      <alignment vertical="center" wrapText="1"/>
      <protection locked="0"/>
    </xf>
    <xf numFmtId="0" fontId="1" fillId="6" borderId="9" xfId="5" applyFont="1" applyFill="1" applyBorder="1" applyAlignment="1" applyProtection="1">
      <alignment vertical="center" wrapText="1"/>
      <protection locked="0"/>
    </xf>
    <xf numFmtId="169" fontId="1" fillId="6" borderId="9" xfId="5" applyNumberFormat="1" applyFont="1" applyFill="1" applyBorder="1" applyAlignment="1" applyProtection="1">
      <alignment vertical="center" wrapText="1"/>
      <protection locked="0"/>
    </xf>
    <xf numFmtId="167" fontId="1" fillId="6" borderId="10" xfId="5" applyNumberFormat="1" applyFont="1" applyFill="1" applyBorder="1" applyAlignment="1" applyProtection="1">
      <alignment vertical="center" wrapText="1"/>
      <protection locked="0"/>
    </xf>
    <xf numFmtId="167" fontId="1" fillId="6" borderId="5" xfId="5" applyNumberFormat="1" applyFont="1" applyFill="1" applyBorder="1" applyAlignment="1" applyProtection="1">
      <alignment vertical="center" wrapText="1"/>
      <protection locked="0"/>
    </xf>
    <xf numFmtId="0" fontId="3" fillId="0" borderId="0" xfId="5" applyFont="1" applyBorder="1" applyProtection="1"/>
    <xf numFmtId="0" fontId="3" fillId="0" borderId="0" xfId="5" applyFont="1" applyAlignment="1" applyProtection="1">
      <alignment horizontal="justify" vertical="center"/>
    </xf>
    <xf numFmtId="0" fontId="3" fillId="0" borderId="0" xfId="5" applyBorder="1" applyAlignment="1" applyProtection="1">
      <alignment vertical="center" wrapText="1"/>
    </xf>
    <xf numFmtId="0" fontId="3" fillId="0" borderId="0" xfId="5" applyFont="1" applyBorder="1" applyAlignment="1" applyProtection="1">
      <alignment vertical="center" wrapText="1"/>
    </xf>
    <xf numFmtId="0" fontId="3" fillId="0" borderId="0" xfId="5" applyFont="1" applyBorder="1" applyProtection="1">
      <protection locked="0"/>
    </xf>
    <xf numFmtId="0" fontId="35" fillId="7" borderId="0" xfId="5" applyFont="1" applyFill="1" applyBorder="1" applyAlignment="1" applyProtection="1">
      <alignment horizontal="center" vertical="center" readingOrder="1"/>
    </xf>
    <xf numFmtId="169" fontId="22" fillId="7" borderId="0" xfId="5" applyNumberFormat="1" applyFont="1" applyFill="1" applyBorder="1" applyAlignment="1" applyProtection="1">
      <alignment vertical="center" wrapText="1" readingOrder="1"/>
    </xf>
    <xf numFmtId="0" fontId="22" fillId="7" borderId="0" xfId="5" applyFont="1" applyFill="1" applyBorder="1" applyAlignment="1" applyProtection="1">
      <alignment vertical="center" readingOrder="1"/>
    </xf>
    <xf numFmtId="0" fontId="8" fillId="0" borderId="0" xfId="5" applyFont="1" applyFill="1" applyBorder="1" applyAlignment="1" applyProtection="1">
      <alignment wrapText="1"/>
    </xf>
    <xf numFmtId="0" fontId="3" fillId="0" borderId="0" xfId="5" applyFont="1" applyAlignment="1" applyProtection="1">
      <alignment wrapText="1"/>
    </xf>
    <xf numFmtId="0" fontId="3" fillId="0" borderId="0" xfId="5" applyBorder="1" applyAlignment="1" applyProtection="1">
      <alignment vertical="top"/>
    </xf>
    <xf numFmtId="0" fontId="3" fillId="0" borderId="0" xfId="5" applyFont="1" applyProtection="1">
      <protection locked="0"/>
    </xf>
    <xf numFmtId="170" fontId="1" fillId="6" borderId="6" xfId="5" applyNumberFormat="1" applyFont="1" applyFill="1" applyBorder="1" applyAlignment="1" applyProtection="1">
      <alignment vertical="center" wrapText="1"/>
      <protection locked="0"/>
    </xf>
    <xf numFmtId="167" fontId="1" fillId="6" borderId="5" xfId="5" applyNumberFormat="1" applyFont="1" applyFill="1" applyBorder="1" applyAlignment="1" applyProtection="1">
      <alignment horizontal="right" vertical="center"/>
      <protection locked="0"/>
    </xf>
    <xf numFmtId="0" fontId="3" fillId="0" borderId="0" xfId="5" applyAlignment="1">
      <alignment horizontal="right"/>
    </xf>
    <xf numFmtId="43" fontId="3" fillId="0" borderId="0" xfId="2" applyFont="1" applyAlignment="1">
      <alignment horizontal="right" wrapText="1"/>
    </xf>
    <xf numFmtId="4" fontId="3" fillId="0" borderId="0" xfId="5" applyNumberFormat="1" applyAlignment="1">
      <alignment horizontal="right"/>
    </xf>
    <xf numFmtId="167" fontId="1" fillId="6" borderId="5" xfId="0" applyNumberFormat="1" applyFont="1" applyFill="1" applyBorder="1" applyAlignment="1" applyProtection="1">
      <alignment vertical="center"/>
      <protection locked="0"/>
    </xf>
    <xf numFmtId="0" fontId="0" fillId="6" borderId="6" xfId="0" applyFont="1" applyFill="1" applyBorder="1" applyAlignment="1" applyProtection="1">
      <alignment horizontal="left" vertical="center" wrapText="1"/>
      <protection locked="0"/>
    </xf>
    <xf numFmtId="0" fontId="1" fillId="6" borderId="6" xfId="0" applyNumberFormat="1" applyFont="1" applyFill="1" applyBorder="1" applyAlignment="1" applyProtection="1">
      <alignment horizontal="left" vertical="center" wrapText="1"/>
      <protection locked="0"/>
    </xf>
    <xf numFmtId="169" fontId="1" fillId="6" borderId="6" xfId="0" applyNumberFormat="1" applyFont="1" applyFill="1" applyBorder="1" applyAlignment="1" applyProtection="1">
      <alignment horizontal="right" vertical="center" wrapText="1"/>
      <protection locked="0"/>
    </xf>
    <xf numFmtId="0" fontId="3" fillId="0" borderId="2" xfId="5" applyBorder="1" applyAlignment="1">
      <alignment vertical="top" wrapText="1"/>
    </xf>
    <xf numFmtId="0" fontId="3" fillId="0" borderId="2" xfId="5" applyFont="1" applyBorder="1" applyAlignment="1"/>
    <xf numFmtId="0" fontId="22" fillId="5" borderId="0" xfId="5" applyFont="1" applyFill="1" applyBorder="1" applyAlignment="1" applyProtection="1">
      <alignment vertical="center" wrapText="1" readingOrder="1"/>
    </xf>
    <xf numFmtId="0" fontId="39" fillId="0" borderId="0" xfId="5" applyFont="1" applyBorder="1" applyAlignment="1" applyProtection="1">
      <alignment vertical="center" wrapText="1" readingOrder="1"/>
    </xf>
    <xf numFmtId="0" fontId="15" fillId="0" borderId="0" xfId="5" applyFont="1" applyAlignment="1" applyProtection="1">
      <alignment wrapText="1"/>
    </xf>
    <xf numFmtId="0" fontId="15" fillId="0" borderId="0" xfId="5" applyFont="1" applyProtection="1"/>
    <xf numFmtId="0" fontId="1" fillId="0" borderId="0" xfId="5" applyFont="1" applyFill="1" applyBorder="1" applyAlignment="1" applyProtection="1">
      <alignment horizontal="center" vertical="center" wrapText="1" readingOrder="1"/>
    </xf>
    <xf numFmtId="0" fontId="29" fillId="6" borderId="3" xfId="5" applyFont="1" applyFill="1" applyBorder="1" applyAlignment="1" applyProtection="1">
      <alignment horizontal="left" vertical="center" wrapText="1" readingOrder="1"/>
      <protection locked="0"/>
    </xf>
    <xf numFmtId="0" fontId="28" fillId="0" borderId="4" xfId="5" applyFont="1" applyBorder="1" applyAlignment="1" applyProtection="1">
      <alignment horizontal="left" vertical="center"/>
    </xf>
    <xf numFmtId="0" fontId="27" fillId="5" borderId="0" xfId="5" applyFont="1" applyFill="1" applyBorder="1" applyAlignment="1" applyProtection="1">
      <alignment horizontal="center" vertical="center"/>
    </xf>
    <xf numFmtId="0" fontId="28" fillId="6" borderId="3" xfId="5" applyFont="1" applyFill="1" applyBorder="1" applyAlignment="1" applyProtection="1">
      <alignment horizontal="left" vertical="center" wrapText="1" readingOrder="1"/>
      <protection locked="0"/>
    </xf>
    <xf numFmtId="167" fontId="29" fillId="6" borderId="3" xfId="5" applyNumberFormat="1" applyFont="1" applyFill="1" applyBorder="1" applyAlignment="1" applyProtection="1">
      <alignment horizontal="left" vertical="center" wrapText="1" readingOrder="1"/>
      <protection locked="0"/>
    </xf>
    <xf numFmtId="0" fontId="39" fillId="6" borderId="3" xfId="5" applyFont="1" applyFill="1" applyBorder="1" applyAlignment="1" applyProtection="1">
      <alignment horizontal="left" vertical="center" wrapText="1" readingOrder="1"/>
      <protection locked="0"/>
    </xf>
    <xf numFmtId="167" fontId="28" fillId="0" borderId="3" xfId="5" applyNumberFormat="1" applyFont="1" applyBorder="1" applyAlignment="1" applyProtection="1">
      <alignment horizontal="left" vertical="center" wrapText="1" readingOrder="1"/>
    </xf>
    <xf numFmtId="0" fontId="35" fillId="7" borderId="0" xfId="5" applyFont="1" applyFill="1" applyBorder="1" applyAlignment="1" applyProtection="1">
      <alignment horizontal="center" vertical="center" wrapText="1"/>
    </xf>
    <xf numFmtId="0" fontId="20" fillId="7" borderId="0" xfId="5" applyFont="1" applyFill="1" applyBorder="1" applyAlignment="1" applyProtection="1">
      <alignment horizontal="center" vertical="center" wrapText="1" readingOrder="1"/>
    </xf>
    <xf numFmtId="0" fontId="8" fillId="0" borderId="2" xfId="5" applyFont="1" applyFill="1" applyBorder="1" applyAlignment="1" applyProtection="1">
      <alignment horizontal="center" vertical="center" wrapText="1" readingOrder="1"/>
    </xf>
    <xf numFmtId="0" fontId="8" fillId="0" borderId="0" xfId="5" applyFont="1" applyFill="1" applyBorder="1" applyAlignment="1" applyProtection="1">
      <alignment horizontal="center" vertical="center" wrapText="1" readingOrder="1"/>
    </xf>
    <xf numFmtId="0" fontId="9" fillId="0" borderId="2" xfId="5" applyFont="1" applyFill="1" applyBorder="1" applyAlignment="1" applyProtection="1">
      <alignment horizontal="center" vertical="center" wrapText="1" readingOrder="1"/>
    </xf>
    <xf numFmtId="0" fontId="9" fillId="0" borderId="0" xfId="5" applyFont="1" applyFill="1" applyBorder="1" applyAlignment="1" applyProtection="1">
      <alignment horizontal="center" vertical="center" wrapText="1" readingOrder="1"/>
    </xf>
    <xf numFmtId="0" fontId="23" fillId="7" borderId="0" xfId="5" applyFont="1" applyFill="1" applyBorder="1" applyAlignment="1" applyProtection="1">
      <alignment horizontal="center" vertical="center" wrapText="1" readingOrder="1"/>
    </xf>
    <xf numFmtId="0" fontId="9" fillId="0" borderId="0" xfId="5" applyFont="1" applyFill="1" applyBorder="1" applyAlignment="1" applyProtection="1">
      <alignment horizontal="center" vertical="center" wrapText="1"/>
    </xf>
    <xf numFmtId="0" fontId="10" fillId="0" borderId="0" xfId="5" applyFont="1" applyFill="1" applyBorder="1" applyAlignment="1" applyProtection="1">
      <alignment horizontal="center" vertical="center" wrapText="1"/>
    </xf>
    <xf numFmtId="0" fontId="8" fillId="0" borderId="0" xfId="5" applyFont="1" applyFill="1" applyBorder="1" applyAlignment="1" applyProtection="1">
      <alignment horizontal="center" vertical="center" wrapText="1"/>
    </xf>
    <xf numFmtId="0" fontId="28" fillId="0" borderId="0" xfId="5" applyFont="1" applyBorder="1" applyAlignment="1" applyProtection="1">
      <alignment horizontal="center" vertical="center" wrapText="1"/>
    </xf>
    <xf numFmtId="0" fontId="6" fillId="0" borderId="0" xfId="5" applyFont="1" applyBorder="1" applyAlignment="1" applyProtection="1">
      <alignment horizontal="center" vertical="center" wrapText="1"/>
    </xf>
    <xf numFmtId="0" fontId="6" fillId="0" borderId="0" xfId="5" applyFont="1" applyBorder="1" applyAlignment="1" applyProtection="1">
      <alignment horizontal="center" vertical="center"/>
    </xf>
    <xf numFmtId="0" fontId="35" fillId="8" borderId="0" xfId="5" applyFont="1" applyFill="1" applyBorder="1" applyAlignment="1" applyProtection="1">
      <alignment horizontal="center" vertical="center" wrapText="1"/>
    </xf>
  </cellXfs>
  <cellStyles count="8">
    <cellStyle name="Comma" xfId="2" builtinId="3"/>
    <cellStyle name="Comma 2" xfId="4"/>
    <cellStyle name="Currency 2" xfId="7"/>
    <cellStyle name="Hyperlink" xfId="6" builtinId="8"/>
    <cellStyle name="Normal" xfId="0" builtinId="0"/>
    <cellStyle name="Normal 2" xfId="5"/>
    <cellStyle name="Normal 2 2" xfId="1"/>
    <cellStyle name="Normal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NF1\Public\NHQ\Finance\Common\Temp\Purchase%20Card\Journals\200205_CEONSC.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py%20of%20CE-Expense-Disclosure-Workbook%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_YTD0328"/>
      <sheetName val="Export_YTD0328_Rem"/>
      <sheetName val="YTD0328"/>
      <sheetName val="YTD0328_Rem"/>
      <sheetName val="AP_YTD0328"/>
      <sheetName val="YTD0328_T"/>
      <sheetName val="Upload_YTDMar_T"/>
      <sheetName val="YTD_0328_R"/>
      <sheetName val="Upload_YTDMar_R"/>
      <sheetName val="Export_0329_0429"/>
      <sheetName val="0329_0429_3May"/>
      <sheetName val="AP_0329_0429_3May"/>
      <sheetName val="0329_0429_T"/>
      <sheetName val="Upload_Apr_T"/>
      <sheetName val="0329_0429_R"/>
      <sheetName val="Upload_Apr_R"/>
      <sheetName val="Export_0329_0429_21May"/>
      <sheetName val="0329_0429_R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nd sign-off"/>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zoomScale="85" zoomScaleNormal="85" workbookViewId="0">
      <selection activeCell="A38" sqref="A38"/>
    </sheetView>
  </sheetViews>
  <sheetFormatPr defaultColWidth="0" defaultRowHeight="14.25" customHeight="1" zeroHeight="1" x14ac:dyDescent="0.2"/>
  <cols>
    <col min="1" max="1" width="219.28515625" style="19" customWidth="1"/>
    <col min="2" max="2" width="33.28515625" style="16" customWidth="1"/>
    <col min="3" max="16384" width="8.7109375" style="17" hidden="1"/>
  </cols>
  <sheetData>
    <row r="1" spans="1:2" ht="23.25" customHeight="1" x14ac:dyDescent="0.2">
      <c r="A1" s="15" t="s">
        <v>124</v>
      </c>
    </row>
    <row r="2" spans="1:2" ht="33" customHeight="1" x14ac:dyDescent="0.2">
      <c r="A2" s="18" t="s">
        <v>125</v>
      </c>
    </row>
    <row r="3" spans="1:2" ht="17.25" customHeight="1" x14ac:dyDescent="0.2"/>
    <row r="4" spans="1:2" ht="23.25" customHeight="1" x14ac:dyDescent="0.2">
      <c r="A4" s="20" t="s">
        <v>126</v>
      </c>
    </row>
    <row r="5" spans="1:2" ht="17.25" customHeight="1" x14ac:dyDescent="0.2"/>
    <row r="6" spans="1:2" ht="23.25" customHeight="1" x14ac:dyDescent="0.2">
      <c r="A6" s="21" t="s">
        <v>3</v>
      </c>
    </row>
    <row r="7" spans="1:2" ht="17.25" customHeight="1" x14ac:dyDescent="0.2">
      <c r="A7" s="22" t="s">
        <v>57</v>
      </c>
    </row>
    <row r="8" spans="1:2" ht="17.25" customHeight="1" x14ac:dyDescent="0.2">
      <c r="A8" s="23" t="s">
        <v>127</v>
      </c>
    </row>
    <row r="9" spans="1:2" ht="17.25" customHeight="1" x14ac:dyDescent="0.2">
      <c r="A9" s="23"/>
    </row>
    <row r="10" spans="1:2" ht="23.25" customHeight="1" x14ac:dyDescent="0.2">
      <c r="A10" s="21" t="s">
        <v>56</v>
      </c>
      <c r="B10" s="24" t="s">
        <v>128</v>
      </c>
    </row>
    <row r="11" spans="1:2" ht="17.25" customHeight="1" x14ac:dyDescent="0.2">
      <c r="A11" s="25" t="s">
        <v>129</v>
      </c>
    </row>
    <row r="12" spans="1:2" ht="17.25" customHeight="1" x14ac:dyDescent="0.2">
      <c r="A12" s="23" t="s">
        <v>55</v>
      </c>
    </row>
    <row r="13" spans="1:2" ht="17.25" customHeight="1" x14ac:dyDescent="0.2">
      <c r="A13" s="23" t="s">
        <v>54</v>
      </c>
    </row>
    <row r="14" spans="1:2" ht="17.25" customHeight="1" x14ac:dyDescent="0.2">
      <c r="A14" s="26" t="s">
        <v>53</v>
      </c>
    </row>
    <row r="15" spans="1:2" ht="17.25" customHeight="1" x14ac:dyDescent="0.2">
      <c r="A15" s="23" t="s">
        <v>52</v>
      </c>
    </row>
    <row r="16" spans="1:2" ht="17.25" customHeight="1" x14ac:dyDescent="0.2">
      <c r="A16" s="23"/>
    </row>
    <row r="17" spans="1:1" ht="23.25" customHeight="1" x14ac:dyDescent="0.2">
      <c r="A17" s="21" t="s">
        <v>51</v>
      </c>
    </row>
    <row r="18" spans="1:1" ht="17.25" customHeight="1" x14ac:dyDescent="0.2">
      <c r="A18" s="26" t="s">
        <v>50</v>
      </c>
    </row>
    <row r="19" spans="1:1" ht="17.25" customHeight="1" x14ac:dyDescent="0.2">
      <c r="A19" s="26" t="s">
        <v>130</v>
      </c>
    </row>
    <row r="20" spans="1:1" ht="17.25" customHeight="1" x14ac:dyDescent="0.2">
      <c r="A20" s="27" t="s">
        <v>131</v>
      </c>
    </row>
    <row r="21" spans="1:1" ht="17.25" customHeight="1" x14ac:dyDescent="0.2">
      <c r="A21" s="28"/>
    </row>
    <row r="22" spans="1:1" ht="23.25" customHeight="1" x14ac:dyDescent="0.2">
      <c r="A22" s="21" t="s">
        <v>49</v>
      </c>
    </row>
    <row r="23" spans="1:1" ht="17.25" customHeight="1" x14ac:dyDescent="0.2">
      <c r="A23" s="28" t="s">
        <v>132</v>
      </c>
    </row>
    <row r="24" spans="1:1" ht="17.25" customHeight="1" x14ac:dyDescent="0.2">
      <c r="A24" s="28"/>
    </row>
    <row r="25" spans="1:1" ht="23.25" customHeight="1" x14ac:dyDescent="0.2">
      <c r="A25" s="21" t="s">
        <v>133</v>
      </c>
    </row>
    <row r="26" spans="1:1" ht="17.25" customHeight="1" x14ac:dyDescent="0.2">
      <c r="A26" s="29" t="s">
        <v>134</v>
      </c>
    </row>
    <row r="27" spans="1:1" ht="32.25" customHeight="1" x14ac:dyDescent="0.2">
      <c r="A27" s="26" t="s">
        <v>135</v>
      </c>
    </row>
    <row r="28" spans="1:1" ht="17.25" customHeight="1" x14ac:dyDescent="0.2">
      <c r="A28" s="29" t="s">
        <v>0</v>
      </c>
    </row>
    <row r="29" spans="1:1" ht="32.25" customHeight="1" x14ac:dyDescent="0.2">
      <c r="A29" s="26" t="s">
        <v>136</v>
      </c>
    </row>
    <row r="30" spans="1:1" ht="17.25" customHeight="1" x14ac:dyDescent="0.2">
      <c r="A30" s="29" t="s">
        <v>41</v>
      </c>
    </row>
    <row r="31" spans="1:1" ht="17.25" customHeight="1" x14ac:dyDescent="0.2">
      <c r="A31" s="26" t="s">
        <v>137</v>
      </c>
    </row>
    <row r="32" spans="1:1" ht="17.25" customHeight="1" x14ac:dyDescent="0.2">
      <c r="A32" s="29" t="s">
        <v>138</v>
      </c>
    </row>
    <row r="33" spans="1:1" ht="32.25" customHeight="1" x14ac:dyDescent="0.2">
      <c r="A33" s="30" t="s">
        <v>139</v>
      </c>
    </row>
    <row r="34" spans="1:1" ht="32.25" customHeight="1" x14ac:dyDescent="0.2">
      <c r="A34" s="31" t="s">
        <v>47</v>
      </c>
    </row>
    <row r="35" spans="1:1" ht="17.25" customHeight="1" x14ac:dyDescent="0.2">
      <c r="A35" s="29" t="s">
        <v>140</v>
      </c>
    </row>
    <row r="36" spans="1:1" ht="32.25" customHeight="1" x14ac:dyDescent="0.2">
      <c r="A36" s="26" t="s">
        <v>141</v>
      </c>
    </row>
    <row r="37" spans="1:1" ht="32.25" customHeight="1" x14ac:dyDescent="0.2">
      <c r="A37" s="30" t="s">
        <v>48</v>
      </c>
    </row>
    <row r="38" spans="1:1" ht="32.25" customHeight="1" x14ac:dyDescent="0.2">
      <c r="A38" s="26" t="s">
        <v>142</v>
      </c>
    </row>
    <row r="39" spans="1:1" ht="17.25" customHeight="1" x14ac:dyDescent="0.2">
      <c r="A39" s="31"/>
    </row>
    <row r="40" spans="1:1" ht="22.5" customHeight="1" x14ac:dyDescent="0.2">
      <c r="A40" s="21" t="s">
        <v>46</v>
      </c>
    </row>
    <row r="41" spans="1:1" ht="17.25" customHeight="1" x14ac:dyDescent="0.2">
      <c r="A41" s="32" t="s">
        <v>143</v>
      </c>
    </row>
    <row r="42" spans="1:1" ht="17.25" customHeight="1" x14ac:dyDescent="0.2">
      <c r="A42" s="33" t="s">
        <v>144</v>
      </c>
    </row>
    <row r="43" spans="1:1" ht="17.25" customHeight="1" x14ac:dyDescent="0.2">
      <c r="A43" s="34" t="s">
        <v>145</v>
      </c>
    </row>
    <row r="44" spans="1:1" ht="32.25" customHeight="1" x14ac:dyDescent="0.2">
      <c r="A44" s="34" t="s">
        <v>146</v>
      </c>
    </row>
    <row r="45" spans="1:1" ht="32.25" customHeight="1" x14ac:dyDescent="0.2">
      <c r="A45" s="34" t="s">
        <v>147</v>
      </c>
    </row>
    <row r="46" spans="1:1" ht="17.25" customHeight="1" x14ac:dyDescent="0.2">
      <c r="A46" s="35" t="s">
        <v>148</v>
      </c>
    </row>
    <row r="47" spans="1:1" ht="32.25" customHeight="1" x14ac:dyDescent="0.2">
      <c r="A47" s="30" t="s">
        <v>149</v>
      </c>
    </row>
    <row r="48" spans="1:1" ht="32.25" customHeight="1" x14ac:dyDescent="0.2">
      <c r="A48" s="30" t="s">
        <v>150</v>
      </c>
    </row>
    <row r="49" spans="1:1" ht="32.25" customHeight="1" x14ac:dyDescent="0.2">
      <c r="A49" s="34" t="s">
        <v>151</v>
      </c>
    </row>
    <row r="50" spans="1:1" ht="17.25" customHeight="1" x14ac:dyDescent="0.2">
      <c r="A50" s="34" t="s">
        <v>152</v>
      </c>
    </row>
    <row r="51" spans="1:1" ht="17.25" customHeight="1" x14ac:dyDescent="0.2">
      <c r="A51" s="34" t="s">
        <v>45</v>
      </c>
    </row>
    <row r="52" spans="1:1" ht="17.25" customHeight="1" x14ac:dyDescent="0.2">
      <c r="A52" s="34"/>
    </row>
    <row r="53" spans="1:1" ht="22.5" customHeight="1" x14ac:dyDescent="0.2">
      <c r="A53" s="21" t="s">
        <v>153</v>
      </c>
    </row>
    <row r="54" spans="1:1" ht="32.25" customHeight="1" x14ac:dyDescent="0.2">
      <c r="A54" s="18" t="s">
        <v>154</v>
      </c>
    </row>
    <row r="55" spans="1:1" ht="17.25" customHeight="1" x14ac:dyDescent="0.2">
      <c r="A55" s="36" t="s">
        <v>155</v>
      </c>
    </row>
    <row r="56" spans="1:1" ht="17.25" customHeight="1" x14ac:dyDescent="0.2">
      <c r="A56" s="32" t="s">
        <v>156</v>
      </c>
    </row>
    <row r="57" spans="1:1" ht="17.25" customHeight="1" x14ac:dyDescent="0.2">
      <c r="A57" s="27" t="s">
        <v>157</v>
      </c>
    </row>
    <row r="58" spans="1:1" ht="17.25" customHeight="1" x14ac:dyDescent="0.2">
      <c r="A58" s="37" t="s">
        <v>158</v>
      </c>
    </row>
    <row r="59" spans="1:1" x14ac:dyDescent="0.2"/>
    <row r="60" spans="1:1" hidden="1" x14ac:dyDescent="0.2"/>
    <row r="61" spans="1:1" hidden="1" x14ac:dyDescent="0.2">
      <c r="A61" s="3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zoomScaleNormal="100" workbookViewId="0">
      <selection activeCell="G9" sqref="G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87" t="s">
        <v>159</v>
      </c>
      <c r="B1" s="187"/>
      <c r="C1" s="187"/>
      <c r="D1" s="187"/>
      <c r="E1" s="187"/>
      <c r="F1" s="187"/>
      <c r="G1" s="39"/>
      <c r="H1" s="39"/>
      <c r="I1" s="39"/>
      <c r="J1" s="39"/>
      <c r="K1" s="39"/>
    </row>
    <row r="2" spans="1:11" ht="21" customHeight="1" x14ac:dyDescent="0.2">
      <c r="A2" s="40" t="s">
        <v>38</v>
      </c>
      <c r="B2" s="188" t="s">
        <v>317</v>
      </c>
      <c r="C2" s="188"/>
      <c r="D2" s="188"/>
      <c r="E2" s="188"/>
      <c r="F2" s="188"/>
      <c r="G2" s="39"/>
      <c r="H2" s="39"/>
      <c r="I2" s="39"/>
      <c r="J2" s="39"/>
      <c r="K2" s="39"/>
    </row>
    <row r="3" spans="1:11" ht="21" customHeight="1" x14ac:dyDescent="0.2">
      <c r="A3" s="40" t="s">
        <v>160</v>
      </c>
      <c r="B3" s="188" t="s">
        <v>318</v>
      </c>
      <c r="C3" s="188"/>
      <c r="D3" s="188"/>
      <c r="E3" s="188"/>
      <c r="F3" s="188"/>
      <c r="G3" s="39"/>
      <c r="H3" s="39"/>
      <c r="I3" s="39"/>
      <c r="J3" s="39"/>
      <c r="K3" s="39"/>
    </row>
    <row r="4" spans="1:11" ht="21" customHeight="1" x14ac:dyDescent="0.2">
      <c r="A4" s="40" t="s">
        <v>161</v>
      </c>
      <c r="B4" s="189">
        <v>43282</v>
      </c>
      <c r="C4" s="189"/>
      <c r="D4" s="189"/>
      <c r="E4" s="189"/>
      <c r="F4" s="189"/>
      <c r="G4" s="39"/>
      <c r="H4" s="39"/>
      <c r="I4" s="39"/>
      <c r="J4" s="39"/>
      <c r="K4" s="39"/>
    </row>
    <row r="5" spans="1:11" ht="21" customHeight="1" x14ac:dyDescent="0.2">
      <c r="A5" s="40" t="s">
        <v>162</v>
      </c>
      <c r="B5" s="189">
        <v>43465</v>
      </c>
      <c r="C5" s="189"/>
      <c r="D5" s="189"/>
      <c r="E5" s="189"/>
      <c r="F5" s="189"/>
      <c r="G5" s="39"/>
      <c r="H5" s="39"/>
      <c r="I5" s="39"/>
      <c r="J5" s="39"/>
      <c r="K5" s="39"/>
    </row>
    <row r="6" spans="1:11" ht="21" customHeight="1" x14ac:dyDescent="0.2">
      <c r="A6" s="40" t="s">
        <v>163</v>
      </c>
      <c r="B6" s="186" t="str">
        <f>IF(AND(Travel!B7&lt;&gt;A30,Hospitality!B7&lt;&gt;A30,'All other expenses'!B7&lt;&gt;A30,'Gifts and benefits'!B7&lt;&gt;A30),A31,IF(AND(Travel!B7=A30,Hospitality!B7=A30,'All other expenses'!B7=A30,'Gifts and benefits'!B7=A30),A33,A32))</f>
        <v>Data and totals checked on all sheets</v>
      </c>
      <c r="C6" s="186"/>
      <c r="D6" s="186"/>
      <c r="E6" s="186"/>
      <c r="F6" s="186"/>
      <c r="G6" s="41"/>
      <c r="H6" s="39"/>
      <c r="I6" s="39"/>
      <c r="J6" s="39"/>
      <c r="K6" s="39"/>
    </row>
    <row r="7" spans="1:11" ht="21" customHeight="1" x14ac:dyDescent="0.2">
      <c r="A7" s="40" t="s">
        <v>164</v>
      </c>
      <c r="B7" s="185" t="s">
        <v>192</v>
      </c>
      <c r="C7" s="185"/>
      <c r="D7" s="185"/>
      <c r="E7" s="185"/>
      <c r="F7" s="185"/>
      <c r="G7" s="41"/>
      <c r="H7" s="39"/>
      <c r="I7" s="39"/>
      <c r="J7" s="39"/>
      <c r="K7" s="39"/>
    </row>
    <row r="8" spans="1:11" s="183" customFormat="1" ht="21" customHeight="1" x14ac:dyDescent="0.2">
      <c r="A8" s="180" t="s">
        <v>165</v>
      </c>
      <c r="B8" s="190" t="s">
        <v>319</v>
      </c>
      <c r="C8" s="190"/>
      <c r="D8" s="190"/>
      <c r="E8" s="190"/>
      <c r="F8" s="190"/>
      <c r="G8" s="181"/>
      <c r="H8" s="182"/>
      <c r="I8" s="182"/>
      <c r="J8" s="182"/>
      <c r="K8" s="182"/>
    </row>
    <row r="9" spans="1:11" ht="66.75" customHeight="1" x14ac:dyDescent="0.2">
      <c r="A9" s="184" t="s">
        <v>166</v>
      </c>
      <c r="B9" s="184"/>
      <c r="C9" s="184"/>
      <c r="D9" s="184"/>
      <c r="E9" s="184"/>
      <c r="F9" s="184"/>
      <c r="G9" s="41"/>
      <c r="H9" s="39"/>
      <c r="I9" s="39"/>
      <c r="J9" s="39"/>
      <c r="K9" s="39"/>
    </row>
    <row r="10" spans="1:11" s="48" customFormat="1" ht="36" customHeight="1" x14ac:dyDescent="0.2">
      <c r="A10" s="42" t="s">
        <v>167</v>
      </c>
      <c r="B10" s="43" t="s">
        <v>168</v>
      </c>
      <c r="C10" s="43" t="s">
        <v>169</v>
      </c>
      <c r="D10" s="44"/>
      <c r="E10" s="45" t="s">
        <v>140</v>
      </c>
      <c r="F10" s="46" t="s">
        <v>170</v>
      </c>
      <c r="G10" s="47"/>
      <c r="H10" s="47"/>
      <c r="I10" s="47"/>
      <c r="J10" s="47"/>
      <c r="K10" s="47"/>
    </row>
    <row r="11" spans="1:11" ht="27.75" customHeight="1" x14ac:dyDescent="0.2">
      <c r="A11" s="49" t="s">
        <v>171</v>
      </c>
      <c r="B11" s="50">
        <f>B15+B16+B17</f>
        <v>25047.747499999998</v>
      </c>
      <c r="C11" s="51" t="str">
        <f>IF(Travel!B6="",A34,Travel!B6)</f>
        <v>Figures include GST (where applicable)</v>
      </c>
      <c r="D11" s="52"/>
      <c r="E11" s="49" t="s">
        <v>172</v>
      </c>
      <c r="F11" s="53">
        <f>'Gifts and benefits'!C25</f>
        <v>1</v>
      </c>
      <c r="G11" s="54"/>
      <c r="H11" s="54"/>
      <c r="I11" s="54"/>
      <c r="J11" s="54"/>
      <c r="K11" s="54"/>
    </row>
    <row r="12" spans="1:11" ht="27.75" customHeight="1" x14ac:dyDescent="0.2">
      <c r="A12" s="49" t="s">
        <v>41</v>
      </c>
      <c r="B12" s="50">
        <f>Hospitality!B25</f>
        <v>8.5</v>
      </c>
      <c r="C12" s="51" t="str">
        <f>IF(Hospitality!B6="",A34,Hospitality!B6)</f>
        <v>Figures include GST (where applicable)</v>
      </c>
      <c r="D12" s="52"/>
      <c r="E12" s="49" t="s">
        <v>173</v>
      </c>
      <c r="F12" s="53">
        <f>'Gifts and benefits'!C26</f>
        <v>0</v>
      </c>
      <c r="G12" s="54"/>
      <c r="H12" s="54"/>
      <c r="I12" s="54"/>
      <c r="J12" s="54"/>
      <c r="K12" s="54"/>
    </row>
    <row r="13" spans="1:11" ht="27.75" customHeight="1" x14ac:dyDescent="0.2">
      <c r="A13" s="49" t="s">
        <v>174</v>
      </c>
      <c r="B13" s="50">
        <f>'All other expenses'!B55</f>
        <v>6320.1350000000002</v>
      </c>
      <c r="C13" s="51" t="str">
        <f>IF('All other expenses'!B6="",A34,'All other expenses'!B6)</f>
        <v>Figures include GST (where applicable)</v>
      </c>
      <c r="D13" s="52"/>
      <c r="E13" s="49" t="s">
        <v>175</v>
      </c>
      <c r="F13" s="53">
        <f>'Gifts and benefits'!C27</f>
        <v>1</v>
      </c>
      <c r="G13" s="39"/>
      <c r="H13" s="39"/>
      <c r="I13" s="39"/>
      <c r="J13" s="39"/>
      <c r="K13" s="39"/>
    </row>
    <row r="14" spans="1:11" ht="12.75" customHeight="1" x14ac:dyDescent="0.2">
      <c r="A14" s="55"/>
      <c r="B14" s="56"/>
      <c r="C14" s="57"/>
      <c r="D14" s="58"/>
      <c r="E14" s="52"/>
      <c r="F14" s="59"/>
      <c r="G14" s="60"/>
      <c r="H14" s="60"/>
      <c r="I14" s="60"/>
      <c r="J14" s="60"/>
      <c r="K14" s="60"/>
    </row>
    <row r="15" spans="1:11" ht="27.75" customHeight="1" x14ac:dyDescent="0.2">
      <c r="A15" s="61" t="s">
        <v>7</v>
      </c>
      <c r="B15" s="62">
        <f>Travel!B46</f>
        <v>9488.1875</v>
      </c>
      <c r="C15" s="63" t="str">
        <f>C11</f>
        <v>Figures include GST (where applicable)</v>
      </c>
      <c r="D15" s="52"/>
      <c r="E15" s="52"/>
      <c r="F15" s="59"/>
      <c r="G15" s="39"/>
      <c r="H15" s="39"/>
      <c r="I15" s="39"/>
      <c r="J15" s="39"/>
      <c r="K15" s="39"/>
    </row>
    <row r="16" spans="1:11" ht="27.75" customHeight="1" x14ac:dyDescent="0.2">
      <c r="A16" s="61" t="s">
        <v>6</v>
      </c>
      <c r="B16" s="62">
        <f>Travel!B155</f>
        <v>15504.56</v>
      </c>
      <c r="C16" s="63" t="str">
        <f>C11</f>
        <v>Figures include GST (where applicable)</v>
      </c>
      <c r="D16" s="64"/>
      <c r="E16" s="52"/>
      <c r="F16" s="65"/>
      <c r="G16" s="39"/>
      <c r="H16" s="39"/>
      <c r="I16" s="39"/>
      <c r="J16" s="39"/>
      <c r="K16" s="39"/>
    </row>
    <row r="17" spans="1:11" ht="27.75" customHeight="1" x14ac:dyDescent="0.2">
      <c r="A17" s="61" t="s">
        <v>121</v>
      </c>
      <c r="B17" s="62">
        <f>Travel!B170</f>
        <v>55</v>
      </c>
      <c r="C17" s="63" t="str">
        <f>C11</f>
        <v>Figures include GST (where applicable)</v>
      </c>
      <c r="D17" s="52"/>
      <c r="E17" s="52"/>
      <c r="F17" s="65"/>
      <c r="G17" s="39"/>
      <c r="H17" s="39"/>
      <c r="I17" s="39"/>
      <c r="J17" s="39"/>
      <c r="K17" s="39"/>
    </row>
    <row r="18" spans="1:11" ht="27.75" customHeight="1" x14ac:dyDescent="0.2">
      <c r="A18" s="66"/>
      <c r="B18" s="67"/>
      <c r="C18" s="66"/>
      <c r="D18" s="68"/>
      <c r="E18" s="68"/>
      <c r="F18" s="69"/>
      <c r="G18" s="70"/>
      <c r="H18" s="70"/>
      <c r="I18" s="70"/>
      <c r="J18" s="70"/>
      <c r="K18" s="70"/>
    </row>
    <row r="19" spans="1:11" x14ac:dyDescent="0.2">
      <c r="A19" s="71" t="s">
        <v>35</v>
      </c>
      <c r="B19" s="72"/>
      <c r="C19" s="60"/>
      <c r="D19" s="66"/>
      <c r="E19" s="66"/>
      <c r="F19" s="66"/>
      <c r="G19" s="66"/>
      <c r="H19" s="66"/>
      <c r="I19" s="66"/>
      <c r="J19" s="66"/>
      <c r="K19" s="66"/>
    </row>
    <row r="20" spans="1:11" x14ac:dyDescent="0.2">
      <c r="A20" s="73" t="s">
        <v>176</v>
      </c>
      <c r="B20" s="74"/>
      <c r="C20" s="74"/>
      <c r="D20" s="60"/>
      <c r="E20" s="60"/>
      <c r="F20" s="60"/>
      <c r="G20" s="66"/>
      <c r="H20" s="66"/>
      <c r="I20" s="66"/>
      <c r="J20" s="66"/>
      <c r="K20" s="66"/>
    </row>
    <row r="21" spans="1:11" ht="12.6" customHeight="1" x14ac:dyDescent="0.2">
      <c r="A21" s="73" t="s">
        <v>177</v>
      </c>
      <c r="B21" s="74"/>
      <c r="C21" s="74"/>
      <c r="D21" s="75"/>
      <c r="E21" s="66"/>
      <c r="F21" s="66"/>
      <c r="G21" s="66"/>
      <c r="H21" s="66"/>
      <c r="I21" s="66"/>
      <c r="J21" s="66"/>
      <c r="K21" s="66"/>
    </row>
    <row r="22" spans="1:11" ht="12.6" customHeight="1" x14ac:dyDescent="0.2">
      <c r="A22" s="73" t="s">
        <v>178</v>
      </c>
      <c r="B22" s="74"/>
      <c r="C22" s="74"/>
      <c r="D22" s="75"/>
      <c r="E22" s="66"/>
      <c r="F22" s="66"/>
      <c r="G22" s="66"/>
      <c r="H22" s="66"/>
      <c r="I22" s="66"/>
      <c r="J22" s="66"/>
      <c r="K22" s="66"/>
    </row>
    <row r="23" spans="1:11" ht="12.6" customHeight="1" x14ac:dyDescent="0.2">
      <c r="A23" s="73" t="s">
        <v>179</v>
      </c>
      <c r="B23" s="74"/>
      <c r="C23" s="74"/>
      <c r="D23" s="75"/>
      <c r="E23" s="66"/>
      <c r="F23" s="66"/>
      <c r="G23" s="66"/>
      <c r="H23" s="66"/>
      <c r="I23" s="66"/>
      <c r="J23" s="66"/>
      <c r="K23" s="66"/>
    </row>
    <row r="24" spans="1:11" x14ac:dyDescent="0.2">
      <c r="A24" s="76"/>
      <c r="B24" s="66"/>
      <c r="C24" s="66"/>
      <c r="D24" s="66"/>
      <c r="E24" s="66"/>
      <c r="F24" s="39"/>
      <c r="G24" s="39"/>
      <c r="H24" s="39"/>
      <c r="I24" s="39"/>
      <c r="J24" s="39"/>
      <c r="K24" s="39"/>
    </row>
    <row r="25" spans="1:11" hidden="1" x14ac:dyDescent="0.2">
      <c r="A25" s="77" t="s">
        <v>180</v>
      </c>
      <c r="B25" s="78"/>
      <c r="C25" s="78"/>
      <c r="D25" s="78"/>
      <c r="E25" s="78"/>
      <c r="F25" s="78"/>
      <c r="G25" s="39"/>
      <c r="H25" s="39"/>
      <c r="I25" s="39"/>
      <c r="J25" s="39"/>
      <c r="K25" s="39"/>
    </row>
    <row r="26" spans="1:11" ht="12.75" hidden="1" customHeight="1" x14ac:dyDescent="0.2">
      <c r="A26" s="79" t="s">
        <v>181</v>
      </c>
      <c r="B26" s="80"/>
      <c r="C26" s="80"/>
      <c r="D26" s="79"/>
      <c r="E26" s="79"/>
      <c r="F26" s="79"/>
      <c r="G26" s="39"/>
      <c r="H26" s="39"/>
      <c r="I26" s="39"/>
      <c r="J26" s="39"/>
      <c r="K26" s="39"/>
    </row>
    <row r="27" spans="1:11" hidden="1" x14ac:dyDescent="0.2">
      <c r="A27" s="81" t="s">
        <v>182</v>
      </c>
      <c r="B27" s="81"/>
      <c r="C27" s="81"/>
      <c r="D27" s="81"/>
      <c r="E27" s="81"/>
      <c r="F27" s="81"/>
      <c r="G27" s="39"/>
      <c r="H27" s="39"/>
      <c r="I27" s="39"/>
      <c r="J27" s="39"/>
      <c r="K27" s="39"/>
    </row>
    <row r="28" spans="1:11" hidden="1" x14ac:dyDescent="0.2">
      <c r="A28" s="81" t="s">
        <v>183</v>
      </c>
      <c r="B28" s="81"/>
      <c r="C28" s="81"/>
      <c r="D28" s="81"/>
      <c r="E28" s="81"/>
      <c r="F28" s="81"/>
      <c r="G28" s="39"/>
      <c r="H28" s="39"/>
      <c r="I28" s="39"/>
      <c r="J28" s="39"/>
      <c r="K28" s="39"/>
    </row>
    <row r="29" spans="1:11" hidden="1" x14ac:dyDescent="0.2">
      <c r="A29" s="79" t="s">
        <v>184</v>
      </c>
      <c r="B29" s="79"/>
      <c r="C29" s="79"/>
      <c r="D29" s="79"/>
      <c r="E29" s="79"/>
      <c r="F29" s="79"/>
      <c r="G29" s="39"/>
      <c r="H29" s="39"/>
      <c r="I29" s="39"/>
      <c r="J29" s="39"/>
      <c r="K29" s="39"/>
    </row>
    <row r="30" spans="1:11" hidden="1" x14ac:dyDescent="0.2">
      <c r="A30" s="79" t="s">
        <v>185</v>
      </c>
      <c r="B30" s="79"/>
      <c r="C30" s="79"/>
      <c r="D30" s="79"/>
      <c r="E30" s="79"/>
      <c r="F30" s="79"/>
      <c r="G30" s="39"/>
      <c r="H30" s="39"/>
      <c r="I30" s="39"/>
      <c r="J30" s="39"/>
      <c r="K30" s="39"/>
    </row>
    <row r="31" spans="1:11" hidden="1" x14ac:dyDescent="0.2">
      <c r="A31" s="81" t="s">
        <v>186</v>
      </c>
      <c r="B31" s="81"/>
      <c r="C31" s="81"/>
      <c r="D31" s="81"/>
      <c r="E31" s="81"/>
      <c r="F31" s="81"/>
      <c r="G31" s="39"/>
      <c r="H31" s="39"/>
      <c r="I31" s="39"/>
      <c r="J31" s="39"/>
      <c r="K31" s="39"/>
    </row>
    <row r="32" spans="1:11" hidden="1" x14ac:dyDescent="0.2">
      <c r="A32" s="81" t="s">
        <v>187</v>
      </c>
      <c r="B32" s="81"/>
      <c r="C32" s="81"/>
      <c r="D32" s="81"/>
      <c r="E32" s="81"/>
      <c r="F32" s="81"/>
      <c r="G32" s="39"/>
      <c r="H32" s="39"/>
      <c r="I32" s="39"/>
      <c r="J32" s="39"/>
      <c r="K32" s="39"/>
    </row>
    <row r="33" spans="1:11" hidden="1" x14ac:dyDescent="0.2">
      <c r="A33" s="81" t="s">
        <v>188</v>
      </c>
      <c r="B33" s="81"/>
      <c r="C33" s="81"/>
      <c r="D33" s="81"/>
      <c r="E33" s="81"/>
      <c r="F33" s="81"/>
      <c r="G33" s="39"/>
      <c r="H33" s="39"/>
      <c r="I33" s="39"/>
      <c r="J33" s="39"/>
      <c r="K33" s="39"/>
    </row>
    <row r="34" spans="1:11" hidden="1" x14ac:dyDescent="0.2">
      <c r="A34" s="79" t="s">
        <v>189</v>
      </c>
      <c r="B34" s="79"/>
      <c r="C34" s="79"/>
      <c r="D34" s="79"/>
      <c r="E34" s="79"/>
      <c r="F34" s="79"/>
      <c r="G34" s="39"/>
      <c r="H34" s="39"/>
      <c r="I34" s="39"/>
      <c r="J34" s="39"/>
      <c r="K34" s="39"/>
    </row>
    <row r="35" spans="1:11" hidden="1" x14ac:dyDescent="0.2">
      <c r="A35" s="79" t="s">
        <v>190</v>
      </c>
      <c r="B35" s="79"/>
      <c r="C35" s="79"/>
      <c r="D35" s="79"/>
      <c r="E35" s="79"/>
      <c r="F35" s="79"/>
      <c r="G35" s="39"/>
      <c r="H35" s="39"/>
      <c r="I35" s="39"/>
      <c r="J35" s="39"/>
      <c r="K35" s="39"/>
    </row>
    <row r="36" spans="1:11" hidden="1" x14ac:dyDescent="0.2">
      <c r="A36" s="82" t="s">
        <v>191</v>
      </c>
      <c r="B36" s="83"/>
      <c r="C36" s="83"/>
      <c r="D36" s="83"/>
      <c r="E36" s="83"/>
      <c r="F36" s="83"/>
      <c r="G36" s="39"/>
      <c r="H36" s="39"/>
      <c r="I36" s="39"/>
      <c r="J36" s="39"/>
      <c r="K36" s="39"/>
    </row>
    <row r="37" spans="1:11" hidden="1" x14ac:dyDescent="0.2">
      <c r="A37" s="82" t="s">
        <v>192</v>
      </c>
      <c r="B37" s="83"/>
      <c r="C37" s="83"/>
      <c r="D37" s="83"/>
      <c r="E37" s="83"/>
      <c r="F37" s="83"/>
      <c r="G37" s="39"/>
      <c r="H37" s="39"/>
      <c r="I37" s="39"/>
      <c r="J37" s="39"/>
      <c r="K37" s="39"/>
    </row>
    <row r="38" spans="1:11" hidden="1" x14ac:dyDescent="0.2">
      <c r="A38" s="84" t="s">
        <v>193</v>
      </c>
      <c r="B38" s="85"/>
      <c r="C38" s="85"/>
      <c r="D38" s="85"/>
      <c r="E38" s="85"/>
      <c r="F38" s="85"/>
      <c r="G38" s="39"/>
      <c r="H38" s="39"/>
      <c r="I38" s="39"/>
      <c r="J38" s="39"/>
      <c r="K38" s="39"/>
    </row>
    <row r="39" spans="1:11" hidden="1" x14ac:dyDescent="0.2">
      <c r="A39" s="86" t="s">
        <v>194</v>
      </c>
      <c r="B39" s="85"/>
      <c r="C39" s="85"/>
      <c r="D39" s="85"/>
      <c r="E39" s="85"/>
      <c r="F39" s="85"/>
      <c r="G39" s="39"/>
      <c r="H39" s="39"/>
      <c r="I39" s="39"/>
      <c r="J39" s="39"/>
      <c r="K39" s="39"/>
    </row>
    <row r="40" spans="1:11" hidden="1" x14ac:dyDescent="0.2">
      <c r="A40" s="86" t="s">
        <v>195</v>
      </c>
      <c r="B40" s="85"/>
      <c r="C40" s="85"/>
      <c r="D40" s="85"/>
      <c r="E40" s="85"/>
      <c r="F40" s="85"/>
      <c r="G40" s="39"/>
      <c r="H40" s="39"/>
      <c r="I40" s="39"/>
      <c r="J40" s="39"/>
      <c r="K40" s="39"/>
    </row>
    <row r="41" spans="1:11" hidden="1" x14ac:dyDescent="0.2">
      <c r="A41" s="86" t="s">
        <v>196</v>
      </c>
      <c r="B41" s="85"/>
      <c r="C41" s="85"/>
      <c r="D41" s="85"/>
      <c r="E41" s="85"/>
      <c r="F41" s="85"/>
      <c r="G41" s="39"/>
      <c r="H41" s="39"/>
      <c r="I41" s="39"/>
      <c r="J41" s="39"/>
      <c r="K41" s="39"/>
    </row>
    <row r="42" spans="1:11" hidden="1" x14ac:dyDescent="0.2">
      <c r="A42" s="86" t="s">
        <v>197</v>
      </c>
      <c r="B42" s="85"/>
      <c r="C42" s="85"/>
      <c r="D42" s="85"/>
      <c r="E42" s="85"/>
      <c r="F42" s="85"/>
      <c r="G42" s="39"/>
      <c r="H42" s="39"/>
      <c r="I42" s="39"/>
      <c r="J42" s="39"/>
      <c r="K42" s="39"/>
    </row>
    <row r="43" spans="1:11" hidden="1" x14ac:dyDescent="0.2">
      <c r="A43" s="86" t="s">
        <v>198</v>
      </c>
      <c r="B43" s="85"/>
      <c r="C43" s="85"/>
      <c r="D43" s="85"/>
      <c r="E43" s="85"/>
      <c r="F43" s="85"/>
      <c r="G43" s="39"/>
      <c r="H43" s="39"/>
      <c r="I43" s="39"/>
      <c r="J43" s="39"/>
      <c r="K43" s="39"/>
    </row>
    <row r="44" spans="1:11" hidden="1" x14ac:dyDescent="0.2">
      <c r="A44" s="87" t="s">
        <v>199</v>
      </c>
      <c r="B44" s="83"/>
      <c r="C44" s="83"/>
      <c r="D44" s="83"/>
      <c r="E44" s="83"/>
      <c r="F44" s="83"/>
      <c r="G44" s="39"/>
      <c r="H44" s="39"/>
      <c r="I44" s="39"/>
      <c r="J44" s="39"/>
      <c r="K44" s="39"/>
    </row>
    <row r="45" spans="1:11" hidden="1" x14ac:dyDescent="0.2">
      <c r="A45" s="83" t="s">
        <v>200</v>
      </c>
      <c r="B45" s="83"/>
      <c r="C45" s="83"/>
      <c r="D45" s="83"/>
      <c r="E45" s="83"/>
      <c r="F45" s="83"/>
      <c r="G45" s="39"/>
      <c r="H45" s="39"/>
      <c r="I45" s="39"/>
      <c r="J45" s="39"/>
      <c r="K45" s="39"/>
    </row>
    <row r="46" spans="1:11" hidden="1" x14ac:dyDescent="0.2">
      <c r="A46" s="88">
        <v>-20000</v>
      </c>
      <c r="B46" s="85"/>
      <c r="C46" s="85"/>
      <c r="D46" s="85"/>
      <c r="E46" s="85"/>
      <c r="F46" s="85"/>
      <c r="G46" s="39"/>
      <c r="H46" s="39"/>
      <c r="I46" s="39"/>
      <c r="J46" s="39"/>
      <c r="K46" s="39"/>
    </row>
    <row r="47" spans="1:11" ht="25.5" hidden="1" x14ac:dyDescent="0.2">
      <c r="A47" s="89" t="s">
        <v>201</v>
      </c>
      <c r="B47" s="83"/>
      <c r="C47" s="83"/>
      <c r="D47" s="83"/>
      <c r="E47" s="83"/>
      <c r="F47" s="83"/>
      <c r="G47" s="39"/>
      <c r="H47" s="39"/>
      <c r="I47" s="39"/>
      <c r="J47" s="39"/>
      <c r="K47" s="39"/>
    </row>
    <row r="48" spans="1:11" ht="25.5" hidden="1" x14ac:dyDescent="0.2">
      <c r="A48" s="89" t="s">
        <v>202</v>
      </c>
      <c r="B48" s="83"/>
      <c r="C48" s="83"/>
      <c r="D48" s="83"/>
      <c r="E48" s="83"/>
      <c r="F48" s="83"/>
      <c r="G48" s="39"/>
      <c r="H48" s="39"/>
      <c r="I48" s="39"/>
      <c r="J48" s="39"/>
      <c r="K48" s="39"/>
    </row>
    <row r="49" spans="1:11" ht="25.5" hidden="1" x14ac:dyDescent="0.2">
      <c r="A49" s="90" t="s">
        <v>203</v>
      </c>
      <c r="B49" s="85"/>
      <c r="C49" s="85"/>
      <c r="D49" s="85"/>
      <c r="E49" s="85"/>
      <c r="F49" s="85"/>
      <c r="G49" s="39"/>
      <c r="H49" s="39"/>
      <c r="I49" s="39"/>
      <c r="J49" s="39"/>
      <c r="K49" s="39"/>
    </row>
    <row r="50" spans="1:11" ht="25.5" hidden="1" x14ac:dyDescent="0.2">
      <c r="A50" s="90" t="s">
        <v>204</v>
      </c>
      <c r="B50" s="85"/>
      <c r="C50" s="85"/>
      <c r="D50" s="85"/>
      <c r="E50" s="85"/>
      <c r="F50" s="85"/>
      <c r="G50" s="39"/>
      <c r="H50" s="39"/>
      <c r="I50" s="39"/>
      <c r="J50" s="39"/>
      <c r="K50" s="39"/>
    </row>
    <row r="51" spans="1:11" ht="38.25" hidden="1" x14ac:dyDescent="0.2">
      <c r="A51" s="90" t="s">
        <v>205</v>
      </c>
      <c r="B51" s="91"/>
      <c r="C51" s="91"/>
      <c r="D51" s="92"/>
      <c r="E51" s="93"/>
      <c r="F51" s="93"/>
      <c r="G51" s="39"/>
      <c r="H51" s="39"/>
      <c r="I51" s="39"/>
      <c r="J51" s="39"/>
      <c r="K51" s="39"/>
    </row>
    <row r="52" spans="1:11" hidden="1" x14ac:dyDescent="0.2">
      <c r="A52" s="94" t="s">
        <v>206</v>
      </c>
      <c r="B52" s="95"/>
      <c r="C52" s="95"/>
      <c r="D52" s="96"/>
      <c r="E52" s="97"/>
      <c r="F52" s="97" t="b">
        <v>1</v>
      </c>
      <c r="G52" s="39"/>
      <c r="H52" s="39"/>
      <c r="I52" s="39"/>
      <c r="J52" s="39"/>
      <c r="K52" s="39"/>
    </row>
    <row r="53" spans="1:11" hidden="1" x14ac:dyDescent="0.2">
      <c r="A53" s="98" t="s">
        <v>207</v>
      </c>
      <c r="B53" s="94"/>
      <c r="C53" s="94"/>
      <c r="D53" s="94"/>
      <c r="E53" s="97"/>
      <c r="F53" s="97" t="b">
        <v>0</v>
      </c>
      <c r="G53" s="39"/>
      <c r="H53" s="39"/>
      <c r="I53" s="39"/>
      <c r="J53" s="39"/>
      <c r="K53" s="39"/>
    </row>
    <row r="54" spans="1:11" hidden="1" x14ac:dyDescent="0.2">
      <c r="A54" s="99"/>
      <c r="B54" s="100">
        <f>COUNT(Travel!B12:B45)</f>
        <v>30</v>
      </c>
      <c r="C54" s="100"/>
      <c r="D54" s="100">
        <f>COUNTIF(Travel!D12:D45,"*")</f>
        <v>30</v>
      </c>
      <c r="E54" s="101"/>
      <c r="F54" s="101" t="b">
        <f>MIN(B54,D54)=MAX(B54,D54)</f>
        <v>1</v>
      </c>
      <c r="G54" s="39"/>
      <c r="H54" s="39"/>
      <c r="I54" s="39"/>
      <c r="J54" s="39"/>
      <c r="K54" s="39"/>
    </row>
    <row r="55" spans="1:11" hidden="1" x14ac:dyDescent="0.2">
      <c r="A55" s="99" t="s">
        <v>208</v>
      </c>
      <c r="B55" s="100">
        <f>COUNT(Travel!B50:B154)</f>
        <v>98</v>
      </c>
      <c r="C55" s="100"/>
      <c r="D55" s="100">
        <f>COUNTIF(Travel!D50:D154,"*")</f>
        <v>98</v>
      </c>
      <c r="E55" s="101"/>
      <c r="F55" s="101" t="b">
        <f>MIN(B55,D55)=MAX(B55,D55)</f>
        <v>1</v>
      </c>
    </row>
    <row r="56" spans="1:11" hidden="1" x14ac:dyDescent="0.2">
      <c r="A56" s="102"/>
      <c r="B56" s="100">
        <f>COUNT(Travel!B159:B169)</f>
        <v>4</v>
      </c>
      <c r="C56" s="100"/>
      <c r="D56" s="100">
        <f>COUNTIF(Travel!D159:D169,"*")</f>
        <v>4</v>
      </c>
      <c r="E56" s="101"/>
      <c r="F56" s="101" t="b">
        <f>MIN(B56,D56)=MAX(B56,D56)</f>
        <v>1</v>
      </c>
    </row>
    <row r="57" spans="1:11" hidden="1" x14ac:dyDescent="0.2">
      <c r="A57" s="103" t="s">
        <v>209</v>
      </c>
      <c r="B57" s="104">
        <f>COUNT(Hospitality!B11:B24)</f>
        <v>1</v>
      </c>
      <c r="C57" s="104"/>
      <c r="D57" s="104">
        <f>COUNTIF(Hospitality!D11:D24,"*")</f>
        <v>1</v>
      </c>
      <c r="E57" s="105"/>
      <c r="F57" s="105" t="b">
        <f>MIN(B57,D57)=MAX(B57,D57)</f>
        <v>1</v>
      </c>
    </row>
    <row r="58" spans="1:11" hidden="1" x14ac:dyDescent="0.2">
      <c r="A58" s="106" t="s">
        <v>210</v>
      </c>
      <c r="B58" s="101">
        <f>COUNT('All other expenses'!B11:B54)</f>
        <v>17</v>
      </c>
      <c r="C58" s="101"/>
      <c r="D58" s="101">
        <f>COUNTIF('All other expenses'!D11:D54,"*")</f>
        <v>17</v>
      </c>
      <c r="E58" s="101"/>
      <c r="F58" s="101" t="b">
        <f>MIN(B58,D58)=MAX(B58,D58)</f>
        <v>1</v>
      </c>
    </row>
    <row r="59" spans="1:11" hidden="1" x14ac:dyDescent="0.2">
      <c r="A59" s="103" t="s">
        <v>211</v>
      </c>
      <c r="B59" s="104">
        <f>COUNTIF('Gifts and benefits'!B11:B24,"*")</f>
        <v>1</v>
      </c>
      <c r="C59" s="104">
        <f>COUNTIF('Gifts and benefits'!C11:C24,"*")</f>
        <v>1</v>
      </c>
      <c r="D59" s="104"/>
      <c r="E59" s="104">
        <f>COUNTA('Gifts and benefits'!E11:E24)</f>
        <v>1</v>
      </c>
      <c r="F59" s="105"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 sqref="B2:F2"/>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G222"/>
  <sheetViews>
    <sheetView zoomScaleNormal="100" workbookViewId="0">
      <pane xSplit="5" topLeftCell="F1" activePane="topRight" state="frozen"/>
      <selection activeCell="G9" sqref="G9"/>
      <selection pane="topRight" activeCell="B7" sqref="B7:E7"/>
    </sheetView>
  </sheetViews>
  <sheetFormatPr defaultColWidth="9.140625" defaultRowHeight="12.75" x14ac:dyDescent="0.2"/>
  <cols>
    <col min="1" max="1" width="35.7109375" style="17" customWidth="1"/>
    <col min="2" max="2" width="14.28515625" style="17" customWidth="1"/>
    <col min="3" max="3" width="69.42578125" style="17" customWidth="1"/>
    <col min="4" max="4" width="50" style="17" customWidth="1"/>
    <col min="5" max="5" width="23" style="17" customWidth="1"/>
    <col min="6" max="6" width="19.85546875" style="17" customWidth="1"/>
    <col min="7" max="13" width="9.140625" style="17" customWidth="1"/>
    <col min="14" max="16384" width="9.140625" style="17"/>
  </cols>
  <sheetData>
    <row r="1" spans="1:6" ht="26.25" customHeight="1" x14ac:dyDescent="0.2">
      <c r="A1" s="187" t="s">
        <v>39</v>
      </c>
      <c r="B1" s="187"/>
      <c r="C1" s="187"/>
      <c r="D1" s="187"/>
      <c r="E1" s="187"/>
      <c r="F1" s="39"/>
    </row>
    <row r="2" spans="1:6" ht="21" customHeight="1" x14ac:dyDescent="0.2">
      <c r="A2" s="40" t="s">
        <v>38</v>
      </c>
      <c r="B2" s="191" t="str">
        <f>'Summary and sign-off'!B2:F2</f>
        <v>Fire and Emergency New Zealand</v>
      </c>
      <c r="C2" s="191"/>
      <c r="D2" s="191"/>
      <c r="E2" s="191"/>
      <c r="F2" s="39"/>
    </row>
    <row r="3" spans="1:6" ht="21" customHeight="1" x14ac:dyDescent="0.2">
      <c r="A3" s="40" t="s">
        <v>5</v>
      </c>
      <c r="B3" s="191" t="str">
        <f>'Summary and sign-off'!B3:F3</f>
        <v>Rhys Jones</v>
      </c>
      <c r="C3" s="191"/>
      <c r="D3" s="191"/>
      <c r="E3" s="191"/>
      <c r="F3" s="39"/>
    </row>
    <row r="4" spans="1:6" ht="21" customHeight="1" x14ac:dyDescent="0.2">
      <c r="A4" s="40" t="s">
        <v>212</v>
      </c>
      <c r="B4" s="191">
        <f>'Summary and sign-off'!B4:F4</f>
        <v>43282</v>
      </c>
      <c r="C4" s="191"/>
      <c r="D4" s="191"/>
      <c r="E4" s="191"/>
      <c r="F4" s="39"/>
    </row>
    <row r="5" spans="1:6" ht="21" customHeight="1" x14ac:dyDescent="0.2">
      <c r="A5" s="40" t="s">
        <v>213</v>
      </c>
      <c r="B5" s="191">
        <f>'Summary and sign-off'!B5:F5</f>
        <v>43465</v>
      </c>
      <c r="C5" s="191"/>
      <c r="D5" s="191"/>
      <c r="E5" s="191"/>
      <c r="F5" s="39"/>
    </row>
    <row r="6" spans="1:6" ht="21" customHeight="1" x14ac:dyDescent="0.2">
      <c r="A6" s="40" t="s">
        <v>214</v>
      </c>
      <c r="B6" s="185" t="s">
        <v>182</v>
      </c>
      <c r="C6" s="185"/>
      <c r="D6" s="185"/>
      <c r="E6" s="185"/>
      <c r="F6" s="39"/>
    </row>
    <row r="7" spans="1:6" ht="21" customHeight="1" x14ac:dyDescent="0.2">
      <c r="A7" s="40" t="s">
        <v>163</v>
      </c>
      <c r="B7" s="185" t="s">
        <v>185</v>
      </c>
      <c r="C7" s="185"/>
      <c r="D7" s="185"/>
      <c r="E7" s="185"/>
      <c r="F7" s="39"/>
    </row>
    <row r="8" spans="1:6" ht="36" customHeight="1" x14ac:dyDescent="0.2">
      <c r="A8" s="194" t="s">
        <v>37</v>
      </c>
      <c r="B8" s="195"/>
      <c r="C8" s="195"/>
      <c r="D8" s="195"/>
      <c r="E8" s="195"/>
      <c r="F8" s="67"/>
    </row>
    <row r="9" spans="1:6" ht="36" customHeight="1" x14ac:dyDescent="0.2">
      <c r="A9" s="196" t="s">
        <v>215</v>
      </c>
      <c r="B9" s="197"/>
      <c r="C9" s="197"/>
      <c r="D9" s="197"/>
      <c r="E9" s="197"/>
      <c r="F9" s="67"/>
    </row>
    <row r="10" spans="1:6" ht="24.75" customHeight="1" x14ac:dyDescent="0.2">
      <c r="A10" s="193" t="s">
        <v>216</v>
      </c>
      <c r="B10" s="198"/>
      <c r="C10" s="193"/>
      <c r="D10" s="193"/>
      <c r="E10" s="193"/>
      <c r="F10" s="54"/>
    </row>
    <row r="11" spans="1:6" ht="27" customHeight="1" x14ac:dyDescent="0.2">
      <c r="A11" s="150" t="s">
        <v>217</v>
      </c>
      <c r="B11" s="150" t="s">
        <v>218</v>
      </c>
      <c r="C11" s="150" t="s">
        <v>219</v>
      </c>
      <c r="D11" s="150" t="s">
        <v>220</v>
      </c>
      <c r="E11" s="150" t="s">
        <v>4</v>
      </c>
      <c r="F11" s="151"/>
    </row>
    <row r="12" spans="1:6" s="114" customFormat="1" hidden="1" x14ac:dyDescent="0.2">
      <c r="A12" s="109"/>
      <c r="B12" s="148"/>
      <c r="C12" s="147"/>
      <c r="D12" s="147"/>
      <c r="E12" s="146"/>
      <c r="F12" s="145"/>
    </row>
    <row r="13" spans="1:6" s="114" customFormat="1" x14ac:dyDescent="0.2">
      <c r="A13" s="109">
        <v>43304</v>
      </c>
      <c r="B13" s="169">
        <v>841.29</v>
      </c>
      <c r="C13" s="147" t="s">
        <v>31</v>
      </c>
      <c r="D13" s="147" t="s">
        <v>15</v>
      </c>
      <c r="E13" s="146" t="s">
        <v>21</v>
      </c>
      <c r="F13" s="145"/>
    </row>
    <row r="14" spans="1:6" s="114" customFormat="1" x14ac:dyDescent="0.2">
      <c r="A14" s="109">
        <v>43304</v>
      </c>
      <c r="B14" s="169">
        <v>70.12</v>
      </c>
      <c r="C14" s="147" t="s">
        <v>281</v>
      </c>
      <c r="D14" s="147" t="s">
        <v>86</v>
      </c>
      <c r="E14" s="146" t="s">
        <v>21</v>
      </c>
      <c r="F14" s="145"/>
    </row>
    <row r="15" spans="1:6" s="114" customFormat="1" x14ac:dyDescent="0.2">
      <c r="A15" s="109">
        <v>43304</v>
      </c>
      <c r="B15" s="169">
        <f>549.53+0.5</f>
        <v>550.03</v>
      </c>
      <c r="C15" s="147" t="s">
        <v>31</v>
      </c>
      <c r="D15" s="147" t="s">
        <v>71</v>
      </c>
      <c r="E15" s="146" t="s">
        <v>21</v>
      </c>
      <c r="F15" s="145"/>
    </row>
    <row r="16" spans="1:6" s="114" customFormat="1" x14ac:dyDescent="0.2">
      <c r="A16" s="170" t="s">
        <v>58</v>
      </c>
      <c r="B16" s="169">
        <v>197.33</v>
      </c>
      <c r="C16" s="147" t="s">
        <v>31</v>
      </c>
      <c r="D16" s="147" t="s">
        <v>9</v>
      </c>
      <c r="E16" s="146" t="s">
        <v>21</v>
      </c>
      <c r="F16" s="145"/>
    </row>
    <row r="17" spans="1:6" s="114" customFormat="1" x14ac:dyDescent="0.2">
      <c r="A17" s="170">
        <v>43307</v>
      </c>
      <c r="B17" s="169">
        <v>91.74</v>
      </c>
      <c r="C17" s="147" t="s">
        <v>30</v>
      </c>
      <c r="D17" s="147" t="s">
        <v>27</v>
      </c>
      <c r="E17" s="146" t="s">
        <v>21</v>
      </c>
      <c r="F17" s="145"/>
    </row>
    <row r="18" spans="1:6" s="114" customFormat="1" x14ac:dyDescent="0.2">
      <c r="A18" s="170">
        <v>43307</v>
      </c>
      <c r="B18" s="169">
        <v>50.1</v>
      </c>
      <c r="C18" s="147" t="s">
        <v>282</v>
      </c>
      <c r="D18" s="147" t="s">
        <v>27</v>
      </c>
      <c r="E18" s="146" t="s">
        <v>26</v>
      </c>
      <c r="F18" s="145"/>
    </row>
    <row r="19" spans="1:6" s="114" customFormat="1" x14ac:dyDescent="0.2">
      <c r="A19" s="170">
        <v>43347</v>
      </c>
      <c r="B19" s="169">
        <v>36.200000000000003</v>
      </c>
      <c r="C19" s="147" t="s">
        <v>88</v>
      </c>
      <c r="D19" s="147" t="s">
        <v>86</v>
      </c>
      <c r="E19" s="146" t="s">
        <v>26</v>
      </c>
      <c r="F19" s="145"/>
    </row>
    <row r="20" spans="1:6" s="114" customFormat="1" x14ac:dyDescent="0.2">
      <c r="A20" s="170">
        <v>43347</v>
      </c>
      <c r="B20" s="169">
        <f>3830.33+19.5</f>
        <v>3849.83</v>
      </c>
      <c r="C20" s="147" t="s">
        <v>33</v>
      </c>
      <c r="D20" s="147" t="s">
        <v>307</v>
      </c>
      <c r="E20" s="146" t="s">
        <v>24</v>
      </c>
      <c r="F20" s="145"/>
    </row>
    <row r="21" spans="1:6" s="114" customFormat="1" x14ac:dyDescent="0.2">
      <c r="A21" s="170">
        <v>43347</v>
      </c>
      <c r="B21" s="169">
        <v>6.5</v>
      </c>
      <c r="C21" s="147" t="s">
        <v>283</v>
      </c>
      <c r="D21" s="147" t="s">
        <v>87</v>
      </c>
      <c r="E21" s="146" t="s">
        <v>11</v>
      </c>
      <c r="F21" s="145"/>
    </row>
    <row r="22" spans="1:6" s="114" customFormat="1" x14ac:dyDescent="0.2">
      <c r="A22" s="170">
        <v>43347</v>
      </c>
      <c r="B22" s="169">
        <f>200.05+1.16</f>
        <v>201.21</v>
      </c>
      <c r="C22" s="147" t="s">
        <v>23</v>
      </c>
      <c r="D22" s="147" t="s">
        <v>71</v>
      </c>
      <c r="E22" s="146" t="s">
        <v>11</v>
      </c>
      <c r="F22" s="145"/>
    </row>
    <row r="23" spans="1:6" s="114" customFormat="1" x14ac:dyDescent="0.2">
      <c r="A23" s="170">
        <v>43347</v>
      </c>
      <c r="B23" s="169">
        <v>25</v>
      </c>
      <c r="C23" s="147" t="s">
        <v>23</v>
      </c>
      <c r="D23" s="147" t="s">
        <v>9</v>
      </c>
      <c r="E23" s="146" t="s">
        <v>11</v>
      </c>
      <c r="F23" s="145"/>
    </row>
    <row r="24" spans="1:6" s="114" customFormat="1" x14ac:dyDescent="0.2">
      <c r="A24" s="170">
        <v>43347</v>
      </c>
      <c r="B24" s="169">
        <v>63.17</v>
      </c>
      <c r="C24" s="147" t="s">
        <v>283</v>
      </c>
      <c r="D24" s="147" t="s">
        <v>86</v>
      </c>
      <c r="E24" s="146" t="s">
        <v>24</v>
      </c>
      <c r="F24" s="145"/>
    </row>
    <row r="25" spans="1:6" s="114" customFormat="1" x14ac:dyDescent="0.2">
      <c r="A25" s="170">
        <v>43350</v>
      </c>
      <c r="B25" s="169">
        <v>41.417499999999997</v>
      </c>
      <c r="C25" s="147" t="s">
        <v>33</v>
      </c>
      <c r="D25" s="147" t="s">
        <v>9</v>
      </c>
      <c r="E25" s="146" t="s">
        <v>24</v>
      </c>
      <c r="F25" s="145"/>
    </row>
    <row r="26" spans="1:6" s="114" customFormat="1" x14ac:dyDescent="0.2">
      <c r="A26" s="170">
        <v>43350</v>
      </c>
      <c r="B26" s="169">
        <v>55.19</v>
      </c>
      <c r="C26" s="147" t="s">
        <v>299</v>
      </c>
      <c r="D26" s="147" t="s">
        <v>86</v>
      </c>
      <c r="E26" s="146" t="s">
        <v>24</v>
      </c>
      <c r="F26" s="145"/>
    </row>
    <row r="27" spans="1:6" s="114" customFormat="1" x14ac:dyDescent="0.2">
      <c r="A27" s="170">
        <v>43351</v>
      </c>
      <c r="B27" s="169">
        <v>32.700000000000003</v>
      </c>
      <c r="C27" s="147" t="s">
        <v>284</v>
      </c>
      <c r="D27" s="147" t="s">
        <v>86</v>
      </c>
      <c r="E27" s="146" t="s">
        <v>26</v>
      </c>
      <c r="F27" s="145"/>
    </row>
    <row r="28" spans="1:6" s="114" customFormat="1" x14ac:dyDescent="0.2">
      <c r="A28" s="170">
        <v>43396</v>
      </c>
      <c r="B28" s="169">
        <v>47.1</v>
      </c>
      <c r="C28" s="147" t="s">
        <v>285</v>
      </c>
      <c r="D28" s="147" t="s">
        <v>27</v>
      </c>
      <c r="E28" s="146" t="s">
        <v>26</v>
      </c>
      <c r="F28" s="145"/>
    </row>
    <row r="29" spans="1:6" s="114" customFormat="1" x14ac:dyDescent="0.2">
      <c r="A29" s="170">
        <v>43396</v>
      </c>
      <c r="B29" s="169">
        <f>574.38+36.3</f>
        <v>610.67999999999995</v>
      </c>
      <c r="C29" s="147" t="s">
        <v>29</v>
      </c>
      <c r="D29" s="147" t="s">
        <v>15</v>
      </c>
      <c r="E29" s="146" t="s">
        <v>21</v>
      </c>
      <c r="F29" s="145"/>
    </row>
    <row r="30" spans="1:6" s="114" customFormat="1" x14ac:dyDescent="0.2">
      <c r="A30" s="170">
        <v>43396</v>
      </c>
      <c r="B30" s="169">
        <v>75.56</v>
      </c>
      <c r="C30" s="147" t="s">
        <v>286</v>
      </c>
      <c r="D30" s="147" t="s">
        <v>86</v>
      </c>
      <c r="E30" s="146" t="s">
        <v>21</v>
      </c>
      <c r="F30" s="145"/>
    </row>
    <row r="31" spans="1:6" s="114" customFormat="1" x14ac:dyDescent="0.2">
      <c r="A31" s="170">
        <v>43396</v>
      </c>
      <c r="B31" s="169">
        <f>785.56+0.5</f>
        <v>786.06</v>
      </c>
      <c r="C31" s="147" t="s">
        <v>29</v>
      </c>
      <c r="D31" s="147" t="s">
        <v>71</v>
      </c>
      <c r="E31" s="146" t="s">
        <v>21</v>
      </c>
      <c r="F31" s="145"/>
    </row>
    <row r="32" spans="1:6" s="114" customFormat="1" x14ac:dyDescent="0.2">
      <c r="A32" s="170" t="s">
        <v>104</v>
      </c>
      <c r="B32" s="169">
        <v>46.61</v>
      </c>
      <c r="C32" s="147" t="s">
        <v>29</v>
      </c>
      <c r="D32" s="147" t="s">
        <v>9</v>
      </c>
      <c r="E32" s="146" t="s">
        <v>21</v>
      </c>
      <c r="F32" s="145"/>
    </row>
    <row r="33" spans="1:6" s="114" customFormat="1" x14ac:dyDescent="0.2">
      <c r="A33" s="170">
        <v>43401</v>
      </c>
      <c r="B33" s="169">
        <v>80.27</v>
      </c>
      <c r="C33" s="147" t="s">
        <v>287</v>
      </c>
      <c r="D33" s="147" t="s">
        <v>86</v>
      </c>
      <c r="E33" s="146" t="s">
        <v>21</v>
      </c>
      <c r="F33" s="145"/>
    </row>
    <row r="34" spans="1:6" s="114" customFormat="1" x14ac:dyDescent="0.2">
      <c r="A34" s="170">
        <v>43401</v>
      </c>
      <c r="B34" s="169">
        <v>53.2</v>
      </c>
      <c r="C34" s="147" t="s">
        <v>282</v>
      </c>
      <c r="D34" s="147" t="s">
        <v>86</v>
      </c>
      <c r="E34" s="146" t="s">
        <v>26</v>
      </c>
      <c r="F34" s="145"/>
    </row>
    <row r="35" spans="1:6" s="114" customFormat="1" ht="25.5" x14ac:dyDescent="0.2">
      <c r="A35" s="170" t="s">
        <v>116</v>
      </c>
      <c r="B35" s="169">
        <f>1135.28+44.09</f>
        <v>1179.3699999999999</v>
      </c>
      <c r="C35" s="147" t="s">
        <v>279</v>
      </c>
      <c r="D35" s="147" t="s">
        <v>15</v>
      </c>
      <c r="E35" s="146" t="s">
        <v>117</v>
      </c>
      <c r="F35" s="145"/>
    </row>
    <row r="36" spans="1:6" s="114" customFormat="1" x14ac:dyDescent="0.2">
      <c r="A36" s="109">
        <v>43446</v>
      </c>
      <c r="B36" s="169">
        <v>83.69</v>
      </c>
      <c r="C36" s="147" t="s">
        <v>271</v>
      </c>
      <c r="D36" s="147" t="s">
        <v>27</v>
      </c>
      <c r="E36" s="146" t="s">
        <v>21</v>
      </c>
      <c r="F36" s="145"/>
    </row>
    <row r="37" spans="1:6" s="114" customFormat="1" x14ac:dyDescent="0.2">
      <c r="A37" s="109">
        <v>43445</v>
      </c>
      <c r="B37" s="169">
        <f>149.99+8.05+0.58</f>
        <v>158.62000000000003</v>
      </c>
      <c r="C37" s="147" t="s">
        <v>109</v>
      </c>
      <c r="D37" s="147" t="s">
        <v>71</v>
      </c>
      <c r="E37" s="146" t="s">
        <v>21</v>
      </c>
      <c r="F37" s="145"/>
    </row>
    <row r="38" spans="1:6" s="114" customFormat="1" x14ac:dyDescent="0.2">
      <c r="A38" s="109">
        <v>43446</v>
      </c>
      <c r="B38" s="169">
        <v>59.910000000000004</v>
      </c>
      <c r="C38" s="147" t="s">
        <v>109</v>
      </c>
      <c r="D38" s="147" t="s">
        <v>9</v>
      </c>
      <c r="E38" s="146" t="s">
        <v>21</v>
      </c>
      <c r="F38" s="145"/>
    </row>
    <row r="39" spans="1:6" s="114" customFormat="1" x14ac:dyDescent="0.2">
      <c r="A39" s="109">
        <v>43447</v>
      </c>
      <c r="B39" s="169">
        <v>78.75</v>
      </c>
      <c r="C39" s="147" t="s">
        <v>270</v>
      </c>
      <c r="D39" s="147" t="s">
        <v>27</v>
      </c>
      <c r="E39" s="146" t="s">
        <v>21</v>
      </c>
      <c r="F39" s="145"/>
    </row>
    <row r="40" spans="1:6" s="114" customFormat="1" x14ac:dyDescent="0.2">
      <c r="A40" s="109">
        <v>43447</v>
      </c>
      <c r="B40" s="169">
        <v>33.9</v>
      </c>
      <c r="C40" s="147" t="s">
        <v>269</v>
      </c>
      <c r="D40" s="147" t="s">
        <v>27</v>
      </c>
      <c r="E40" s="146" t="s">
        <v>21</v>
      </c>
      <c r="F40" s="145"/>
    </row>
    <row r="41" spans="1:6" s="114" customFormat="1" x14ac:dyDescent="0.2">
      <c r="A41" s="109">
        <v>43448</v>
      </c>
      <c r="B41" s="148">
        <f>20.53+24.91</f>
        <v>45.44</v>
      </c>
      <c r="C41" s="147" t="s">
        <v>277</v>
      </c>
      <c r="D41" s="147" t="s">
        <v>9</v>
      </c>
      <c r="E41" s="146" t="s">
        <v>113</v>
      </c>
      <c r="F41" s="145"/>
    </row>
    <row r="42" spans="1:6" s="114" customFormat="1" x14ac:dyDescent="0.2">
      <c r="A42" s="109">
        <v>43449</v>
      </c>
      <c r="B42" s="148">
        <v>37.200000000000003</v>
      </c>
      <c r="C42" s="147" t="s">
        <v>278</v>
      </c>
      <c r="D42" s="147" t="s">
        <v>27</v>
      </c>
      <c r="E42" s="146" t="s">
        <v>26</v>
      </c>
      <c r="F42" s="145"/>
    </row>
    <row r="43" spans="1:6" s="114" customFormat="1" x14ac:dyDescent="0.2">
      <c r="A43" s="156"/>
      <c r="B43" s="148"/>
      <c r="C43" s="147"/>
      <c r="D43" s="147"/>
      <c r="E43" s="146"/>
      <c r="F43" s="145"/>
    </row>
    <row r="44" spans="1:6" s="114" customFormat="1" x14ac:dyDescent="0.2">
      <c r="A44" s="156"/>
      <c r="B44" s="148"/>
      <c r="C44" s="147"/>
      <c r="D44" s="147"/>
      <c r="E44" s="146"/>
      <c r="F44" s="145"/>
    </row>
    <row r="45" spans="1:6" s="114" customFormat="1" ht="12.75" hidden="1" customHeight="1" x14ac:dyDescent="0.2">
      <c r="A45" s="155"/>
      <c r="B45" s="154"/>
      <c r="C45" s="153"/>
      <c r="D45" s="153"/>
      <c r="E45" s="152"/>
      <c r="F45" s="145"/>
    </row>
    <row r="46" spans="1:6" ht="19.5" customHeight="1" x14ac:dyDescent="0.2">
      <c r="A46" s="144" t="s">
        <v>221</v>
      </c>
      <c r="B46" s="143">
        <f>SUM(B12:B45)</f>
        <v>9488.1875</v>
      </c>
      <c r="C46" s="142" t="str">
        <f>IF(SUBTOTAL(3,B12:B45)=SUBTOTAL(103,B12:B45),'Summary and sign-off'!$A$47,'Summary and sign-off'!$A$48)</f>
        <v>Check - there are no hidden rows with data</v>
      </c>
      <c r="D46" s="192" t="str">
        <f>IF('Summary and sign-off'!F54='Summary and sign-off'!F53,'Summary and sign-off'!A50,'Summary and sign-off'!A49)</f>
        <v>Check - each entry provides sufficient information</v>
      </c>
      <c r="E46" s="192"/>
      <c r="F46" s="39"/>
    </row>
    <row r="47" spans="1:6" ht="10.5" customHeight="1" x14ac:dyDescent="0.2">
      <c r="A47" s="66"/>
      <c r="B47" s="67"/>
      <c r="C47" s="66"/>
      <c r="D47" s="66"/>
      <c r="E47" s="66"/>
      <c r="F47" s="66"/>
    </row>
    <row r="48" spans="1:6" ht="24.75" customHeight="1" x14ac:dyDescent="0.2">
      <c r="A48" s="193" t="s">
        <v>262</v>
      </c>
      <c r="B48" s="193"/>
      <c r="C48" s="193"/>
      <c r="D48" s="193"/>
      <c r="E48" s="193"/>
      <c r="F48" s="54"/>
    </row>
    <row r="49" spans="1:6" ht="27" customHeight="1" x14ac:dyDescent="0.2">
      <c r="A49" s="150" t="s">
        <v>217</v>
      </c>
      <c r="B49" s="150" t="s">
        <v>168</v>
      </c>
      <c r="C49" s="150" t="s">
        <v>261</v>
      </c>
      <c r="D49" s="150" t="s">
        <v>220</v>
      </c>
      <c r="E49" s="150" t="s">
        <v>4</v>
      </c>
      <c r="F49" s="151"/>
    </row>
    <row r="50" spans="1:6" s="114" customFormat="1" hidden="1" x14ac:dyDescent="0.2">
      <c r="A50" s="109"/>
      <c r="B50" s="148"/>
      <c r="C50" s="147"/>
      <c r="D50" s="147"/>
      <c r="E50" s="146"/>
      <c r="F50" s="145"/>
    </row>
    <row r="51" spans="1:6" s="114" customFormat="1" x14ac:dyDescent="0.2">
      <c r="A51" s="109">
        <v>43279</v>
      </c>
      <c r="B51" s="169">
        <v>93.54</v>
      </c>
      <c r="C51" s="147" t="s">
        <v>12</v>
      </c>
      <c r="D51" s="147" t="s">
        <v>13</v>
      </c>
      <c r="E51" s="146" t="s">
        <v>14</v>
      </c>
      <c r="F51" s="145"/>
    </row>
    <row r="52" spans="1:6" s="114" customFormat="1" x14ac:dyDescent="0.2">
      <c r="A52" s="109">
        <v>43279</v>
      </c>
      <c r="B52" s="169">
        <v>15.6</v>
      </c>
      <c r="C52" s="147" t="s">
        <v>12</v>
      </c>
      <c r="D52" s="147" t="s">
        <v>9</v>
      </c>
      <c r="E52" s="146" t="s">
        <v>14</v>
      </c>
      <c r="F52" s="145"/>
    </row>
    <row r="53" spans="1:6" s="114" customFormat="1" x14ac:dyDescent="0.2">
      <c r="A53" s="109">
        <v>43280</v>
      </c>
      <c r="B53" s="169">
        <v>28</v>
      </c>
      <c r="C53" s="147" t="s">
        <v>8</v>
      </c>
      <c r="D53" s="147" t="s">
        <v>9</v>
      </c>
      <c r="E53" s="146" t="s">
        <v>10</v>
      </c>
      <c r="F53" s="145"/>
    </row>
    <row r="54" spans="1:6" s="114" customFormat="1" x14ac:dyDescent="0.2">
      <c r="A54" s="109">
        <v>43280</v>
      </c>
      <c r="B54" s="169">
        <v>130</v>
      </c>
      <c r="C54" s="147" t="s">
        <v>8</v>
      </c>
      <c r="D54" s="147" t="s">
        <v>71</v>
      </c>
      <c r="E54" s="146" t="s">
        <v>10</v>
      </c>
      <c r="F54" s="145"/>
    </row>
    <row r="55" spans="1:6" s="114" customFormat="1" x14ac:dyDescent="0.2">
      <c r="A55" s="109">
        <v>43280</v>
      </c>
      <c r="B55" s="169">
        <v>25</v>
      </c>
      <c r="C55" s="147" t="s">
        <v>8</v>
      </c>
      <c r="D55" s="147" t="s">
        <v>9</v>
      </c>
      <c r="E55" s="146" t="s">
        <v>11</v>
      </c>
      <c r="F55" s="145"/>
    </row>
    <row r="56" spans="1:6" s="114" customFormat="1" x14ac:dyDescent="0.2">
      <c r="A56" s="109">
        <v>43280</v>
      </c>
      <c r="B56" s="169">
        <v>191</v>
      </c>
      <c r="C56" s="147" t="s">
        <v>8</v>
      </c>
      <c r="D56" s="147" t="s">
        <v>71</v>
      </c>
      <c r="E56" s="146" t="s">
        <v>11</v>
      </c>
      <c r="F56" s="145"/>
    </row>
    <row r="57" spans="1:6" s="114" customFormat="1" x14ac:dyDescent="0.2">
      <c r="A57" s="109">
        <v>43280</v>
      </c>
      <c r="B57" s="169">
        <v>224.16</v>
      </c>
      <c r="C57" s="147" t="s">
        <v>8</v>
      </c>
      <c r="D57" s="147" t="s">
        <v>13</v>
      </c>
      <c r="E57" s="146" t="s">
        <v>11</v>
      </c>
      <c r="F57" s="145"/>
    </row>
    <row r="58" spans="1:6" s="114" customFormat="1" x14ac:dyDescent="0.2">
      <c r="A58" s="109">
        <v>43287</v>
      </c>
      <c r="B58" s="169">
        <v>69</v>
      </c>
      <c r="C58" s="147" t="s">
        <v>19</v>
      </c>
      <c r="D58" s="147" t="s">
        <v>66</v>
      </c>
      <c r="E58" s="146" t="s">
        <v>26</v>
      </c>
      <c r="F58" s="145"/>
    </row>
    <row r="59" spans="1:6" s="114" customFormat="1" x14ac:dyDescent="0.2">
      <c r="A59" s="109">
        <v>43287</v>
      </c>
      <c r="B59" s="169">
        <v>350.9</v>
      </c>
      <c r="C59" s="147" t="s">
        <v>19</v>
      </c>
      <c r="D59" s="147" t="s">
        <v>15</v>
      </c>
      <c r="E59" s="146" t="s">
        <v>20</v>
      </c>
      <c r="F59" s="145"/>
    </row>
    <row r="60" spans="1:6" s="114" customFormat="1" x14ac:dyDescent="0.2">
      <c r="A60" s="109">
        <v>43287</v>
      </c>
      <c r="B60" s="169">
        <v>106.01</v>
      </c>
      <c r="C60" s="147" t="s">
        <v>19</v>
      </c>
      <c r="D60" s="147" t="s">
        <v>13</v>
      </c>
      <c r="E60" s="146" t="s">
        <v>20</v>
      </c>
      <c r="F60" s="145"/>
    </row>
    <row r="61" spans="1:6" s="114" customFormat="1" x14ac:dyDescent="0.2">
      <c r="A61" s="109">
        <v>43287</v>
      </c>
      <c r="B61" s="169">
        <v>25.5</v>
      </c>
      <c r="C61" s="147" t="s">
        <v>19</v>
      </c>
      <c r="D61" s="147" t="s">
        <v>9</v>
      </c>
      <c r="E61" s="146" t="s">
        <v>20</v>
      </c>
      <c r="F61" s="145"/>
    </row>
    <row r="62" spans="1:6" s="114" customFormat="1" x14ac:dyDescent="0.2">
      <c r="A62" s="109">
        <v>43287</v>
      </c>
      <c r="B62" s="169">
        <v>166</v>
      </c>
      <c r="C62" s="147" t="s">
        <v>19</v>
      </c>
      <c r="D62" s="147" t="s">
        <v>71</v>
      </c>
      <c r="E62" s="146" t="s">
        <v>20</v>
      </c>
      <c r="F62" s="145"/>
    </row>
    <row r="63" spans="1:6" s="114" customFormat="1" x14ac:dyDescent="0.2">
      <c r="A63" s="109">
        <v>43304</v>
      </c>
      <c r="B63" s="169">
        <v>220</v>
      </c>
      <c r="C63" s="147" t="s">
        <v>59</v>
      </c>
      <c r="D63" s="147" t="s">
        <v>71</v>
      </c>
      <c r="E63" s="146" t="s">
        <v>28</v>
      </c>
      <c r="F63" s="145"/>
    </row>
    <row r="64" spans="1:6" s="114" customFormat="1" x14ac:dyDescent="0.2">
      <c r="A64" s="109">
        <v>43304</v>
      </c>
      <c r="B64" s="169">
        <v>188.34</v>
      </c>
      <c r="C64" s="147" t="s">
        <v>59</v>
      </c>
      <c r="D64" s="147" t="s">
        <v>15</v>
      </c>
      <c r="E64" s="146" t="s">
        <v>28</v>
      </c>
      <c r="F64" s="145"/>
    </row>
    <row r="65" spans="1:6" s="114" customFormat="1" x14ac:dyDescent="0.2">
      <c r="A65" s="109">
        <v>43304</v>
      </c>
      <c r="B65" s="169">
        <v>42.9</v>
      </c>
      <c r="C65" s="147" t="s">
        <v>288</v>
      </c>
      <c r="D65" s="147" t="s">
        <v>27</v>
      </c>
      <c r="E65" s="146" t="s">
        <v>26</v>
      </c>
      <c r="F65" s="145"/>
    </row>
    <row r="66" spans="1:6" s="114" customFormat="1" x14ac:dyDescent="0.2">
      <c r="A66" s="109">
        <v>43305</v>
      </c>
      <c r="B66" s="169">
        <v>18.899999999999999</v>
      </c>
      <c r="C66" s="147" t="s">
        <v>294</v>
      </c>
      <c r="D66" s="147" t="s">
        <v>27</v>
      </c>
      <c r="E66" s="146" t="s">
        <v>28</v>
      </c>
      <c r="F66" s="145"/>
    </row>
    <row r="67" spans="1:6" s="114" customFormat="1" x14ac:dyDescent="0.2">
      <c r="A67" s="109">
        <v>43317</v>
      </c>
      <c r="B67" s="169">
        <v>93.8</v>
      </c>
      <c r="C67" s="147" t="s">
        <v>34</v>
      </c>
      <c r="D67" s="147" t="s">
        <v>73</v>
      </c>
      <c r="E67" s="146" t="s">
        <v>26</v>
      </c>
      <c r="F67" s="145"/>
    </row>
    <row r="68" spans="1:6" s="114" customFormat="1" x14ac:dyDescent="0.2">
      <c r="A68" s="109">
        <v>43317</v>
      </c>
      <c r="B68" s="169">
        <v>371.55</v>
      </c>
      <c r="C68" s="147" t="s">
        <v>34</v>
      </c>
      <c r="D68" s="147" t="s">
        <v>15</v>
      </c>
      <c r="E68" s="146" t="s">
        <v>22</v>
      </c>
      <c r="F68" s="145"/>
    </row>
    <row r="69" spans="1:6" s="114" customFormat="1" x14ac:dyDescent="0.2">
      <c r="A69" s="109">
        <v>43317</v>
      </c>
      <c r="B69" s="169">
        <v>290</v>
      </c>
      <c r="C69" s="147" t="s">
        <v>34</v>
      </c>
      <c r="D69" s="147" t="s">
        <v>71</v>
      </c>
      <c r="E69" s="146" t="s">
        <v>22</v>
      </c>
      <c r="F69" s="145"/>
    </row>
    <row r="70" spans="1:6" s="114" customFormat="1" x14ac:dyDescent="0.2">
      <c r="A70" s="109">
        <v>43317</v>
      </c>
      <c r="B70" s="169">
        <v>23.8</v>
      </c>
      <c r="C70" s="147" t="s">
        <v>295</v>
      </c>
      <c r="D70" s="147" t="s">
        <v>86</v>
      </c>
      <c r="E70" s="146" t="s">
        <v>22</v>
      </c>
      <c r="F70" s="145"/>
    </row>
    <row r="71" spans="1:6" s="114" customFormat="1" x14ac:dyDescent="0.2">
      <c r="A71" s="109">
        <v>43317</v>
      </c>
      <c r="B71" s="169">
        <v>67</v>
      </c>
      <c r="C71" s="147" t="s">
        <v>34</v>
      </c>
      <c r="D71" s="147" t="s">
        <v>9</v>
      </c>
      <c r="E71" s="146" t="s">
        <v>22</v>
      </c>
      <c r="F71" s="145"/>
    </row>
    <row r="72" spans="1:6" s="114" customFormat="1" ht="12" customHeight="1" x14ac:dyDescent="0.2">
      <c r="A72" s="109">
        <v>43322</v>
      </c>
      <c r="B72" s="169">
        <v>34</v>
      </c>
      <c r="C72" s="147" t="s">
        <v>68</v>
      </c>
      <c r="D72" s="147" t="s">
        <v>272</v>
      </c>
      <c r="E72" s="146" t="s">
        <v>26</v>
      </c>
      <c r="F72" s="145"/>
    </row>
    <row r="73" spans="1:6" s="114" customFormat="1" x14ac:dyDescent="0.2">
      <c r="A73" s="109">
        <v>43322</v>
      </c>
      <c r="B73" s="169">
        <v>403.15</v>
      </c>
      <c r="C73" s="147" t="s">
        <v>68</v>
      </c>
      <c r="D73" s="147" t="s">
        <v>15</v>
      </c>
      <c r="E73" s="146" t="s">
        <v>14</v>
      </c>
      <c r="F73" s="145"/>
    </row>
    <row r="74" spans="1:6" s="114" customFormat="1" x14ac:dyDescent="0.2">
      <c r="A74" s="109">
        <v>43322</v>
      </c>
      <c r="B74" s="169">
        <v>70.349999999999994</v>
      </c>
      <c r="C74" s="147" t="s">
        <v>68</v>
      </c>
      <c r="D74" s="147" t="s">
        <v>13</v>
      </c>
      <c r="E74" s="146" t="s">
        <v>14</v>
      </c>
      <c r="F74" s="145"/>
    </row>
    <row r="75" spans="1:6" s="114" customFormat="1" x14ac:dyDescent="0.2">
      <c r="A75" s="109">
        <v>43322</v>
      </c>
      <c r="B75" s="169">
        <v>8.6</v>
      </c>
      <c r="C75" s="147" t="s">
        <v>68</v>
      </c>
      <c r="D75" s="147" t="s">
        <v>25</v>
      </c>
      <c r="E75" s="146" t="s">
        <v>14</v>
      </c>
      <c r="F75" s="145"/>
    </row>
    <row r="76" spans="1:6" s="114" customFormat="1" x14ac:dyDescent="0.2">
      <c r="A76" s="109">
        <v>43328</v>
      </c>
      <c r="B76" s="169">
        <v>39</v>
      </c>
      <c r="C76" s="147" t="s">
        <v>74</v>
      </c>
      <c r="D76" s="147" t="s">
        <v>272</v>
      </c>
      <c r="E76" s="146" t="s">
        <v>26</v>
      </c>
      <c r="F76" s="145"/>
    </row>
    <row r="77" spans="1:6" s="114" customFormat="1" x14ac:dyDescent="0.2">
      <c r="A77" s="109">
        <v>43328</v>
      </c>
      <c r="B77" s="169">
        <v>587.66999999999996</v>
      </c>
      <c r="C77" s="147" t="s">
        <v>74</v>
      </c>
      <c r="D77" s="147" t="s">
        <v>15</v>
      </c>
      <c r="E77" s="146" t="s">
        <v>72</v>
      </c>
      <c r="F77" s="145"/>
    </row>
    <row r="78" spans="1:6" s="114" customFormat="1" x14ac:dyDescent="0.2">
      <c r="A78" s="170">
        <v>43335</v>
      </c>
      <c r="B78" s="169">
        <v>49.8</v>
      </c>
      <c r="C78" s="147" t="s">
        <v>289</v>
      </c>
      <c r="D78" s="147" t="s">
        <v>86</v>
      </c>
      <c r="E78" s="146" t="s">
        <v>26</v>
      </c>
      <c r="F78" s="145"/>
    </row>
    <row r="79" spans="1:6" s="114" customFormat="1" x14ac:dyDescent="0.2">
      <c r="A79" s="170">
        <v>43335</v>
      </c>
      <c r="B79" s="169">
        <v>597.57000000000005</v>
      </c>
      <c r="C79" s="147" t="s">
        <v>70</v>
      </c>
      <c r="D79" s="147" t="s">
        <v>15</v>
      </c>
      <c r="E79" s="146" t="s">
        <v>11</v>
      </c>
      <c r="F79" s="145"/>
    </row>
    <row r="80" spans="1:6" s="114" customFormat="1" x14ac:dyDescent="0.2">
      <c r="A80" s="170">
        <v>43335</v>
      </c>
      <c r="B80" s="169">
        <v>76.900000000000006</v>
      </c>
      <c r="C80" s="147" t="s">
        <v>296</v>
      </c>
      <c r="D80" s="147" t="s">
        <v>86</v>
      </c>
      <c r="E80" s="146" t="s">
        <v>11</v>
      </c>
      <c r="F80" s="145"/>
    </row>
    <row r="81" spans="1:6" s="114" customFormat="1" x14ac:dyDescent="0.2">
      <c r="A81" s="170">
        <v>43335</v>
      </c>
      <c r="B81" s="169">
        <v>199</v>
      </c>
      <c r="C81" s="147" t="s">
        <v>70</v>
      </c>
      <c r="D81" s="147" t="s">
        <v>71</v>
      </c>
      <c r="E81" s="146" t="s">
        <v>11</v>
      </c>
      <c r="F81" s="145"/>
    </row>
    <row r="82" spans="1:6" s="114" customFormat="1" x14ac:dyDescent="0.2">
      <c r="A82" s="170" t="s">
        <v>75</v>
      </c>
      <c r="B82" s="169">
        <v>73.31</v>
      </c>
      <c r="C82" s="147" t="s">
        <v>70</v>
      </c>
      <c r="D82" s="147" t="s">
        <v>9</v>
      </c>
      <c r="E82" s="146" t="s">
        <v>11</v>
      </c>
      <c r="F82" s="145"/>
    </row>
    <row r="83" spans="1:6" s="114" customFormat="1" x14ac:dyDescent="0.2">
      <c r="A83" s="170">
        <v>43336</v>
      </c>
      <c r="B83" s="169">
        <v>36.4</v>
      </c>
      <c r="C83" s="147" t="s">
        <v>290</v>
      </c>
      <c r="D83" s="147" t="s">
        <v>86</v>
      </c>
      <c r="E83" s="146" t="s">
        <v>26</v>
      </c>
      <c r="F83" s="145"/>
    </row>
    <row r="84" spans="1:6" s="114" customFormat="1" x14ac:dyDescent="0.2">
      <c r="A84" s="170">
        <v>43340</v>
      </c>
      <c r="B84" s="169">
        <v>72.099999999999994</v>
      </c>
      <c r="C84" s="147" t="s">
        <v>17</v>
      </c>
      <c r="D84" s="147" t="s">
        <v>73</v>
      </c>
      <c r="E84" s="146" t="s">
        <v>26</v>
      </c>
      <c r="F84" s="145"/>
    </row>
    <row r="85" spans="1:6" s="114" customFormat="1" x14ac:dyDescent="0.2">
      <c r="A85" s="170">
        <v>43340</v>
      </c>
      <c r="B85" s="169">
        <v>269.5</v>
      </c>
      <c r="C85" s="147" t="s">
        <v>17</v>
      </c>
      <c r="D85" s="147" t="s">
        <v>15</v>
      </c>
      <c r="E85" s="146" t="s">
        <v>18</v>
      </c>
      <c r="F85" s="145"/>
    </row>
    <row r="86" spans="1:6" s="114" customFormat="1" x14ac:dyDescent="0.2">
      <c r="A86" s="170">
        <v>43340</v>
      </c>
      <c r="B86" s="169">
        <v>24</v>
      </c>
      <c r="C86" s="147" t="s">
        <v>17</v>
      </c>
      <c r="D86" s="147" t="s">
        <v>9</v>
      </c>
      <c r="E86" s="146" t="s">
        <v>18</v>
      </c>
      <c r="F86" s="145"/>
    </row>
    <row r="87" spans="1:6" s="114" customFormat="1" x14ac:dyDescent="0.2">
      <c r="A87" s="170">
        <v>43340</v>
      </c>
      <c r="B87" s="169">
        <v>339.21</v>
      </c>
      <c r="C87" s="147" t="s">
        <v>17</v>
      </c>
      <c r="D87" s="147" t="s">
        <v>71</v>
      </c>
      <c r="E87" s="146" t="s">
        <v>18</v>
      </c>
      <c r="F87" s="145"/>
    </row>
    <row r="88" spans="1:6" s="114" customFormat="1" x14ac:dyDescent="0.2">
      <c r="A88" s="170">
        <v>43356</v>
      </c>
      <c r="B88" s="169">
        <v>34</v>
      </c>
      <c r="C88" s="147" t="s">
        <v>69</v>
      </c>
      <c r="D88" s="147" t="s">
        <v>273</v>
      </c>
      <c r="E88" s="146" t="s">
        <v>26</v>
      </c>
      <c r="F88" s="145"/>
    </row>
    <row r="89" spans="1:6" s="114" customFormat="1" x14ac:dyDescent="0.2">
      <c r="A89" s="170">
        <v>43356</v>
      </c>
      <c r="B89" s="169">
        <v>352.45</v>
      </c>
      <c r="C89" s="147" t="s">
        <v>69</v>
      </c>
      <c r="D89" s="147" t="s">
        <v>15</v>
      </c>
      <c r="E89" s="146" t="s">
        <v>28</v>
      </c>
      <c r="F89" s="145"/>
    </row>
    <row r="90" spans="1:6" s="114" customFormat="1" x14ac:dyDescent="0.2">
      <c r="A90" s="170">
        <v>43356</v>
      </c>
      <c r="B90" s="169">
        <v>26.7</v>
      </c>
      <c r="C90" s="147" t="s">
        <v>298</v>
      </c>
      <c r="D90" s="147" t="s">
        <v>86</v>
      </c>
      <c r="E90" s="146" t="s">
        <v>28</v>
      </c>
      <c r="F90" s="145"/>
    </row>
    <row r="91" spans="1:6" s="114" customFormat="1" x14ac:dyDescent="0.2">
      <c r="A91" s="170">
        <v>43356</v>
      </c>
      <c r="B91" s="169">
        <v>355.26</v>
      </c>
      <c r="C91" s="147" t="s">
        <v>69</v>
      </c>
      <c r="D91" s="147" t="s">
        <v>71</v>
      </c>
      <c r="E91" s="146" t="s">
        <v>28</v>
      </c>
      <c r="F91" s="145"/>
    </row>
    <row r="92" spans="1:6" s="114" customFormat="1" x14ac:dyDescent="0.2">
      <c r="A92" s="170">
        <v>43357</v>
      </c>
      <c r="B92" s="169">
        <v>24.5</v>
      </c>
      <c r="C92" s="147" t="s">
        <v>297</v>
      </c>
      <c r="D92" s="147" t="s">
        <v>86</v>
      </c>
      <c r="E92" s="146" t="s">
        <v>28</v>
      </c>
      <c r="F92" s="145"/>
    </row>
    <row r="93" spans="1:6" s="114" customFormat="1" x14ac:dyDescent="0.2">
      <c r="A93" s="170">
        <v>43361</v>
      </c>
      <c r="B93" s="169">
        <v>72.099999999999994</v>
      </c>
      <c r="C93" s="147" t="s">
        <v>32</v>
      </c>
      <c r="D93" s="147" t="s">
        <v>274</v>
      </c>
      <c r="E93" s="146" t="s">
        <v>26</v>
      </c>
      <c r="F93" s="145"/>
    </row>
    <row r="94" spans="1:6" s="114" customFormat="1" x14ac:dyDescent="0.2">
      <c r="A94" s="170">
        <v>43361</v>
      </c>
      <c r="B94" s="169">
        <v>402.09000000000003</v>
      </c>
      <c r="C94" s="147" t="s">
        <v>32</v>
      </c>
      <c r="D94" s="147" t="s">
        <v>15</v>
      </c>
      <c r="E94" s="146" t="s">
        <v>16</v>
      </c>
      <c r="F94" s="145"/>
    </row>
    <row r="95" spans="1:6" s="114" customFormat="1" x14ac:dyDescent="0.2">
      <c r="A95" s="170">
        <v>43361</v>
      </c>
      <c r="B95" s="169">
        <v>259.20999999999998</v>
      </c>
      <c r="C95" s="147" t="s">
        <v>32</v>
      </c>
      <c r="D95" s="147" t="s">
        <v>71</v>
      </c>
      <c r="E95" s="146" t="s">
        <v>16</v>
      </c>
      <c r="F95" s="145"/>
    </row>
    <row r="96" spans="1:6" s="114" customFormat="1" x14ac:dyDescent="0.2">
      <c r="A96" s="170" t="s">
        <v>85</v>
      </c>
      <c r="B96" s="169">
        <v>47.43</v>
      </c>
      <c r="C96" s="147" t="s">
        <v>32</v>
      </c>
      <c r="D96" s="147" t="s">
        <v>9</v>
      </c>
      <c r="E96" s="146" t="s">
        <v>16</v>
      </c>
      <c r="F96" s="145"/>
    </row>
    <row r="97" spans="1:6" s="114" customFormat="1" ht="12" customHeight="1" x14ac:dyDescent="0.2">
      <c r="A97" s="170">
        <v>43365</v>
      </c>
      <c r="B97" s="169">
        <v>69</v>
      </c>
      <c r="C97" s="147" t="s">
        <v>77</v>
      </c>
      <c r="D97" s="147" t="s">
        <v>273</v>
      </c>
      <c r="E97" s="146" t="s">
        <v>26</v>
      </c>
      <c r="F97" s="145"/>
    </row>
    <row r="98" spans="1:6" s="114" customFormat="1" x14ac:dyDescent="0.2">
      <c r="A98" s="170">
        <v>43365</v>
      </c>
      <c r="B98" s="169">
        <v>526.20000000000005</v>
      </c>
      <c r="C98" s="147" t="s">
        <v>77</v>
      </c>
      <c r="D98" s="147" t="s">
        <v>15</v>
      </c>
      <c r="E98" s="146" t="s">
        <v>10</v>
      </c>
      <c r="F98" s="145"/>
    </row>
    <row r="99" spans="1:6" s="114" customFormat="1" x14ac:dyDescent="0.2">
      <c r="A99" s="170">
        <v>43365</v>
      </c>
      <c r="B99" s="169">
        <v>86.83</v>
      </c>
      <c r="C99" s="147" t="s">
        <v>77</v>
      </c>
      <c r="D99" s="147" t="s">
        <v>13</v>
      </c>
      <c r="E99" s="146" t="s">
        <v>10</v>
      </c>
      <c r="F99" s="145"/>
    </row>
    <row r="100" spans="1:6" s="114" customFormat="1" x14ac:dyDescent="0.2">
      <c r="A100" s="170">
        <v>43366</v>
      </c>
      <c r="B100" s="169">
        <v>278</v>
      </c>
      <c r="C100" s="147" t="s">
        <v>77</v>
      </c>
      <c r="D100" s="147" t="s">
        <v>84</v>
      </c>
      <c r="E100" s="146" t="s">
        <v>10</v>
      </c>
      <c r="F100" s="145"/>
    </row>
    <row r="101" spans="1:6" s="114" customFormat="1" x14ac:dyDescent="0.2">
      <c r="A101" s="170">
        <v>43369</v>
      </c>
      <c r="B101" s="169">
        <v>6</v>
      </c>
      <c r="C101" s="147" t="s">
        <v>96</v>
      </c>
      <c r="D101" s="147" t="s">
        <v>25</v>
      </c>
      <c r="E101" s="146" t="s">
        <v>26</v>
      </c>
      <c r="F101" s="145"/>
    </row>
    <row r="102" spans="1:6" s="114" customFormat="1" x14ac:dyDescent="0.2">
      <c r="A102" s="170">
        <v>43370</v>
      </c>
      <c r="B102" s="169">
        <v>272.61</v>
      </c>
      <c r="C102" s="147" t="s">
        <v>81</v>
      </c>
      <c r="D102" s="147" t="s">
        <v>71</v>
      </c>
      <c r="E102" s="146" t="s">
        <v>26</v>
      </c>
      <c r="F102" s="145"/>
    </row>
    <row r="103" spans="1:6" s="114" customFormat="1" x14ac:dyDescent="0.2">
      <c r="A103" s="170">
        <v>43372</v>
      </c>
      <c r="B103" s="169">
        <v>39</v>
      </c>
      <c r="C103" s="147" t="s">
        <v>79</v>
      </c>
      <c r="D103" s="147" t="s">
        <v>273</v>
      </c>
      <c r="E103" s="146" t="s">
        <v>26</v>
      </c>
      <c r="F103" s="145"/>
    </row>
    <row r="104" spans="1:6" s="114" customFormat="1" x14ac:dyDescent="0.2">
      <c r="A104" s="170">
        <v>43372</v>
      </c>
      <c r="B104" s="169">
        <v>451.76</v>
      </c>
      <c r="C104" s="147" t="s">
        <v>79</v>
      </c>
      <c r="D104" s="147" t="s">
        <v>15</v>
      </c>
      <c r="E104" s="146" t="s">
        <v>14</v>
      </c>
      <c r="F104" s="145"/>
    </row>
    <row r="105" spans="1:6" s="114" customFormat="1" x14ac:dyDescent="0.2">
      <c r="A105" s="170" t="s">
        <v>265</v>
      </c>
      <c r="B105" s="169">
        <v>116</v>
      </c>
      <c r="C105" s="147" t="s">
        <v>76</v>
      </c>
      <c r="D105" s="147" t="s">
        <v>73</v>
      </c>
      <c r="E105" s="146" t="s">
        <v>264</v>
      </c>
      <c r="F105" s="145"/>
    </row>
    <row r="106" spans="1:6" s="114" customFormat="1" x14ac:dyDescent="0.2">
      <c r="A106" s="170" t="s">
        <v>265</v>
      </c>
      <c r="B106" s="169">
        <v>557.72</v>
      </c>
      <c r="C106" s="147" t="s">
        <v>76</v>
      </c>
      <c r="D106" s="147" t="s">
        <v>15</v>
      </c>
      <c r="E106" s="146" t="s">
        <v>264</v>
      </c>
      <c r="F106" s="145"/>
    </row>
    <row r="107" spans="1:6" s="114" customFormat="1" x14ac:dyDescent="0.2">
      <c r="A107" s="170" t="s">
        <v>265</v>
      </c>
      <c r="B107" s="169">
        <v>370.21000000000004</v>
      </c>
      <c r="C107" s="147" t="s">
        <v>76</v>
      </c>
      <c r="D107" s="147" t="s">
        <v>94</v>
      </c>
      <c r="E107" s="146" t="s">
        <v>264</v>
      </c>
      <c r="F107" s="145"/>
    </row>
    <row r="108" spans="1:6" s="114" customFormat="1" x14ac:dyDescent="0.2">
      <c r="A108" s="170" t="s">
        <v>265</v>
      </c>
      <c r="B108" s="169">
        <v>47.68</v>
      </c>
      <c r="C108" s="147" t="s">
        <v>76</v>
      </c>
      <c r="D108" s="147" t="s">
        <v>9</v>
      </c>
      <c r="E108" s="146" t="s">
        <v>264</v>
      </c>
      <c r="F108" s="145"/>
    </row>
    <row r="109" spans="1:6" s="114" customFormat="1" x14ac:dyDescent="0.2">
      <c r="A109" s="170">
        <v>43384</v>
      </c>
      <c r="B109" s="169">
        <v>42.1</v>
      </c>
      <c r="C109" s="147" t="s">
        <v>291</v>
      </c>
      <c r="D109" s="147" t="s">
        <v>86</v>
      </c>
      <c r="E109" s="146" t="s">
        <v>26</v>
      </c>
      <c r="F109" s="145"/>
    </row>
    <row r="110" spans="1:6" s="114" customFormat="1" x14ac:dyDescent="0.2">
      <c r="A110" s="170">
        <v>43384</v>
      </c>
      <c r="B110" s="169">
        <v>482.76</v>
      </c>
      <c r="C110" s="147" t="s">
        <v>80</v>
      </c>
      <c r="D110" s="147" t="s">
        <v>15</v>
      </c>
      <c r="E110" s="146" t="s">
        <v>82</v>
      </c>
      <c r="F110" s="145"/>
    </row>
    <row r="111" spans="1:6" s="114" customFormat="1" x14ac:dyDescent="0.2">
      <c r="A111" s="170">
        <v>43384</v>
      </c>
      <c r="B111" s="169">
        <v>270.68</v>
      </c>
      <c r="C111" s="147" t="s">
        <v>80</v>
      </c>
      <c r="D111" s="147" t="s">
        <v>13</v>
      </c>
      <c r="E111" s="146" t="s">
        <v>82</v>
      </c>
      <c r="F111" s="145"/>
    </row>
    <row r="112" spans="1:6" s="114" customFormat="1" x14ac:dyDescent="0.2">
      <c r="A112" s="170">
        <v>43384</v>
      </c>
      <c r="B112" s="169">
        <v>148.63000000000002</v>
      </c>
      <c r="C112" s="147" t="s">
        <v>80</v>
      </c>
      <c r="D112" s="147" t="s">
        <v>71</v>
      </c>
      <c r="E112" s="146" t="s">
        <v>98</v>
      </c>
      <c r="F112" s="145"/>
    </row>
    <row r="113" spans="1:6" s="114" customFormat="1" x14ac:dyDescent="0.2">
      <c r="A113" s="170">
        <v>43384</v>
      </c>
      <c r="B113" s="169">
        <v>318.64</v>
      </c>
      <c r="C113" s="147" t="s">
        <v>80</v>
      </c>
      <c r="D113" s="147" t="s">
        <v>94</v>
      </c>
      <c r="E113" s="146" t="s">
        <v>100</v>
      </c>
      <c r="F113" s="145"/>
    </row>
    <row r="114" spans="1:6" s="114" customFormat="1" x14ac:dyDescent="0.2">
      <c r="A114" s="170">
        <v>43384</v>
      </c>
      <c r="B114" s="169">
        <v>19</v>
      </c>
      <c r="C114" s="147" t="s">
        <v>80</v>
      </c>
      <c r="D114" s="147" t="s">
        <v>9</v>
      </c>
      <c r="E114" s="146" t="s">
        <v>82</v>
      </c>
      <c r="F114" s="145"/>
    </row>
    <row r="115" spans="1:6" s="114" customFormat="1" x14ac:dyDescent="0.2">
      <c r="A115" s="170">
        <v>43384</v>
      </c>
      <c r="B115" s="169">
        <v>44</v>
      </c>
      <c r="C115" s="147" t="s">
        <v>80</v>
      </c>
      <c r="D115" s="147" t="s">
        <v>9</v>
      </c>
      <c r="E115" s="146" t="s">
        <v>98</v>
      </c>
      <c r="F115" s="145"/>
    </row>
    <row r="116" spans="1:6" s="114" customFormat="1" x14ac:dyDescent="0.2">
      <c r="A116" s="170">
        <v>43385</v>
      </c>
      <c r="B116" s="169">
        <v>26</v>
      </c>
      <c r="C116" s="147" t="s">
        <v>80</v>
      </c>
      <c r="D116" s="147" t="s">
        <v>9</v>
      </c>
      <c r="E116" s="146" t="s">
        <v>72</v>
      </c>
      <c r="F116" s="145"/>
    </row>
    <row r="117" spans="1:6" s="114" customFormat="1" x14ac:dyDescent="0.2">
      <c r="A117" s="170">
        <v>43386</v>
      </c>
      <c r="B117" s="169">
        <v>32.5</v>
      </c>
      <c r="C117" s="147" t="s">
        <v>80</v>
      </c>
      <c r="D117" s="147" t="s">
        <v>9</v>
      </c>
      <c r="E117" s="146" t="s">
        <v>99</v>
      </c>
      <c r="F117" s="145"/>
    </row>
    <row r="118" spans="1:6" s="114" customFormat="1" x14ac:dyDescent="0.2">
      <c r="A118" s="170">
        <v>43387</v>
      </c>
      <c r="B118" s="169">
        <v>19.5</v>
      </c>
      <c r="C118" s="147" t="s">
        <v>80</v>
      </c>
      <c r="D118" s="147" t="s">
        <v>9</v>
      </c>
      <c r="E118" s="146" t="s">
        <v>99</v>
      </c>
      <c r="F118" s="145"/>
    </row>
    <row r="119" spans="1:6" s="114" customFormat="1" x14ac:dyDescent="0.2">
      <c r="A119" s="170">
        <v>43387</v>
      </c>
      <c r="B119" s="169">
        <v>115.83</v>
      </c>
      <c r="C119" s="147" t="s">
        <v>80</v>
      </c>
      <c r="D119" s="147" t="s">
        <v>105</v>
      </c>
      <c r="E119" s="146" t="s">
        <v>99</v>
      </c>
      <c r="F119" s="145"/>
    </row>
    <row r="120" spans="1:6" s="114" customFormat="1" x14ac:dyDescent="0.2">
      <c r="A120" s="170">
        <v>43387</v>
      </c>
      <c r="B120" s="169">
        <v>58.6</v>
      </c>
      <c r="C120" s="147" t="s">
        <v>292</v>
      </c>
      <c r="D120" s="147" t="s">
        <v>86</v>
      </c>
      <c r="E120" s="146" t="s">
        <v>26</v>
      </c>
      <c r="F120" s="145"/>
    </row>
    <row r="121" spans="1:6" s="114" customFormat="1" x14ac:dyDescent="0.2">
      <c r="A121" s="170">
        <v>43393</v>
      </c>
      <c r="B121" s="169">
        <v>94.35</v>
      </c>
      <c r="C121" s="147" t="s">
        <v>78</v>
      </c>
      <c r="D121" s="147" t="s">
        <v>308</v>
      </c>
      <c r="E121" s="146" t="s">
        <v>26</v>
      </c>
      <c r="F121" s="145"/>
    </row>
    <row r="122" spans="1:6" s="114" customFormat="1" x14ac:dyDescent="0.2">
      <c r="A122" s="170">
        <v>43393</v>
      </c>
      <c r="B122" s="169">
        <v>98</v>
      </c>
      <c r="C122" s="147" t="s">
        <v>78</v>
      </c>
      <c r="D122" s="147" t="s">
        <v>308</v>
      </c>
      <c r="E122" s="146" t="s">
        <v>26</v>
      </c>
      <c r="F122" s="145"/>
    </row>
    <row r="123" spans="1:6" s="114" customFormat="1" x14ac:dyDescent="0.2">
      <c r="A123" s="170">
        <v>43393</v>
      </c>
      <c r="B123" s="169">
        <v>556.91</v>
      </c>
      <c r="C123" s="147" t="s">
        <v>78</v>
      </c>
      <c r="D123" s="147" t="s">
        <v>15</v>
      </c>
      <c r="E123" s="146" t="s">
        <v>83</v>
      </c>
      <c r="F123" s="145"/>
    </row>
    <row r="124" spans="1:6" s="114" customFormat="1" x14ac:dyDescent="0.2">
      <c r="A124" s="170">
        <v>43393</v>
      </c>
      <c r="B124" s="169">
        <v>99.49</v>
      </c>
      <c r="C124" s="147" t="s">
        <v>78</v>
      </c>
      <c r="D124" s="147" t="s">
        <v>13</v>
      </c>
      <c r="E124" s="146" t="s">
        <v>83</v>
      </c>
      <c r="F124" s="145"/>
    </row>
    <row r="125" spans="1:6" s="114" customFormat="1" x14ac:dyDescent="0.2">
      <c r="A125" s="170">
        <v>43393</v>
      </c>
      <c r="B125" s="169">
        <v>120</v>
      </c>
      <c r="C125" s="147" t="s">
        <v>78</v>
      </c>
      <c r="D125" s="147" t="s">
        <v>71</v>
      </c>
      <c r="E125" s="146" t="s">
        <v>97</v>
      </c>
      <c r="F125" s="145"/>
    </row>
    <row r="126" spans="1:6" s="114" customFormat="1" x14ac:dyDescent="0.2">
      <c r="A126" s="170">
        <v>43393</v>
      </c>
      <c r="B126" s="169">
        <v>10</v>
      </c>
      <c r="C126" s="147" t="s">
        <v>78</v>
      </c>
      <c r="D126" s="147" t="s">
        <v>9</v>
      </c>
      <c r="E126" s="146" t="s">
        <v>97</v>
      </c>
      <c r="F126" s="145"/>
    </row>
    <row r="127" spans="1:6" s="114" customFormat="1" x14ac:dyDescent="0.2">
      <c r="A127" s="170">
        <v>43394</v>
      </c>
      <c r="B127" s="169">
        <v>22.8</v>
      </c>
      <c r="C127" s="147" t="s">
        <v>78</v>
      </c>
      <c r="D127" s="147" t="s">
        <v>9</v>
      </c>
      <c r="E127" s="146" t="s">
        <v>83</v>
      </c>
      <c r="F127" s="145"/>
    </row>
    <row r="128" spans="1:6" s="114" customFormat="1" x14ac:dyDescent="0.2">
      <c r="A128" s="170">
        <v>43403</v>
      </c>
      <c r="B128" s="169">
        <v>57.2</v>
      </c>
      <c r="C128" s="147" t="s">
        <v>293</v>
      </c>
      <c r="D128" s="147" t="s">
        <v>27</v>
      </c>
      <c r="E128" s="146" t="s">
        <v>83</v>
      </c>
      <c r="F128" s="145"/>
    </row>
    <row r="129" spans="1:7" s="114" customFormat="1" x14ac:dyDescent="0.2">
      <c r="A129" s="170">
        <v>43403</v>
      </c>
      <c r="B129" s="169">
        <v>547.64</v>
      </c>
      <c r="C129" s="147" t="s">
        <v>102</v>
      </c>
      <c r="D129" s="147" t="s">
        <v>15</v>
      </c>
      <c r="E129" s="146" t="s">
        <v>83</v>
      </c>
      <c r="F129" s="145"/>
    </row>
    <row r="130" spans="1:7" s="114" customFormat="1" x14ac:dyDescent="0.2">
      <c r="A130" s="170">
        <v>43403</v>
      </c>
      <c r="B130" s="169">
        <v>20.46</v>
      </c>
      <c r="C130" s="147" t="s">
        <v>102</v>
      </c>
      <c r="D130" s="147" t="s">
        <v>114</v>
      </c>
      <c r="E130" s="146" t="s">
        <v>18</v>
      </c>
      <c r="F130" s="145"/>
    </row>
    <row r="131" spans="1:7" s="114" customFormat="1" x14ac:dyDescent="0.2">
      <c r="A131" s="170">
        <v>43403</v>
      </c>
      <c r="B131" s="169">
        <v>157</v>
      </c>
      <c r="C131" s="147" t="s">
        <v>118</v>
      </c>
      <c r="D131" s="147" t="s">
        <v>71</v>
      </c>
      <c r="E131" s="146" t="s">
        <v>18</v>
      </c>
      <c r="F131" s="145"/>
    </row>
    <row r="132" spans="1:7" s="114" customFormat="1" x14ac:dyDescent="0.2">
      <c r="A132" s="170">
        <v>43403</v>
      </c>
      <c r="B132" s="169">
        <v>83.52</v>
      </c>
      <c r="C132" s="147" t="s">
        <v>102</v>
      </c>
      <c r="D132" s="147" t="s">
        <v>13</v>
      </c>
      <c r="E132" s="146" t="s">
        <v>83</v>
      </c>
      <c r="F132" s="145"/>
    </row>
    <row r="133" spans="1:7" s="114" customFormat="1" x14ac:dyDescent="0.2">
      <c r="A133" s="170">
        <v>43404</v>
      </c>
      <c r="B133" s="169">
        <v>235.47</v>
      </c>
      <c r="C133" s="147" t="s">
        <v>118</v>
      </c>
      <c r="D133" s="147" t="s">
        <v>15</v>
      </c>
      <c r="E133" s="146" t="s">
        <v>18</v>
      </c>
      <c r="F133" s="145"/>
    </row>
    <row r="134" spans="1:7" s="114" customFormat="1" x14ac:dyDescent="0.2">
      <c r="A134" s="170">
        <v>43404</v>
      </c>
      <c r="B134" s="169">
        <v>67.5</v>
      </c>
      <c r="C134" s="147" t="s">
        <v>118</v>
      </c>
      <c r="D134" s="147" t="s">
        <v>9</v>
      </c>
      <c r="E134" s="146" t="s">
        <v>18</v>
      </c>
      <c r="F134" s="145"/>
    </row>
    <row r="135" spans="1:7" s="114" customFormat="1" x14ac:dyDescent="0.2">
      <c r="A135" s="170">
        <v>43418</v>
      </c>
      <c r="B135" s="169">
        <v>157.01000000000002</v>
      </c>
      <c r="C135" s="147" t="s">
        <v>110</v>
      </c>
      <c r="D135" s="147" t="s">
        <v>71</v>
      </c>
      <c r="E135" s="146" t="s">
        <v>112</v>
      </c>
      <c r="F135" s="145"/>
    </row>
    <row r="136" spans="1:7" s="114" customFormat="1" x14ac:dyDescent="0.2">
      <c r="A136" s="170">
        <v>43418</v>
      </c>
      <c r="B136" s="169">
        <v>18</v>
      </c>
      <c r="C136" s="147" t="s">
        <v>110</v>
      </c>
      <c r="D136" s="147" t="s">
        <v>9</v>
      </c>
      <c r="E136" s="146" t="s">
        <v>112</v>
      </c>
      <c r="F136" s="145"/>
    </row>
    <row r="137" spans="1:7" s="114" customFormat="1" x14ac:dyDescent="0.2">
      <c r="A137" s="170">
        <v>43424</v>
      </c>
      <c r="B137" s="169">
        <v>39</v>
      </c>
      <c r="C137" s="147" t="s">
        <v>103</v>
      </c>
      <c r="D137" s="147" t="s">
        <v>101</v>
      </c>
      <c r="E137" s="146" t="s">
        <v>26</v>
      </c>
      <c r="F137" s="145"/>
    </row>
    <row r="138" spans="1:7" s="114" customFormat="1" x14ac:dyDescent="0.2">
      <c r="A138" s="170">
        <v>43424</v>
      </c>
      <c r="B138" s="169">
        <v>288.60000000000002</v>
      </c>
      <c r="C138" s="147" t="s">
        <v>103</v>
      </c>
      <c r="D138" s="147" t="s">
        <v>15</v>
      </c>
      <c r="E138" s="146" t="s">
        <v>95</v>
      </c>
      <c r="F138" s="145"/>
    </row>
    <row r="139" spans="1:7" s="114" customFormat="1" x14ac:dyDescent="0.2">
      <c r="A139" s="170">
        <v>43424</v>
      </c>
      <c r="B139" s="169">
        <v>73.789999999999992</v>
      </c>
      <c r="C139" s="147" t="s">
        <v>103</v>
      </c>
      <c r="D139" s="147" t="s">
        <v>13</v>
      </c>
      <c r="E139" s="146" t="s">
        <v>95</v>
      </c>
      <c r="F139" s="145"/>
    </row>
    <row r="140" spans="1:7" s="114" customFormat="1" x14ac:dyDescent="0.2">
      <c r="A140" s="170">
        <v>43424</v>
      </c>
      <c r="B140" s="169">
        <v>160.63000000000002</v>
      </c>
      <c r="C140" s="147" t="s">
        <v>103</v>
      </c>
      <c r="D140" s="147" t="s">
        <v>71</v>
      </c>
      <c r="E140" s="146" t="s">
        <v>95</v>
      </c>
      <c r="F140" s="145"/>
    </row>
    <row r="141" spans="1:7" s="114" customFormat="1" x14ac:dyDescent="0.2">
      <c r="A141" s="109">
        <v>43425</v>
      </c>
      <c r="B141" s="169">
        <v>17.25</v>
      </c>
      <c r="C141" s="147" t="s">
        <v>103</v>
      </c>
      <c r="D141" s="147" t="s">
        <v>9</v>
      </c>
      <c r="E141" s="146" t="s">
        <v>95</v>
      </c>
      <c r="F141" s="145"/>
    </row>
    <row r="142" spans="1:7" s="114" customFormat="1" x14ac:dyDescent="0.2">
      <c r="A142" s="109">
        <v>43442</v>
      </c>
      <c r="B142" s="169">
        <v>30</v>
      </c>
      <c r="C142" s="147" t="s">
        <v>111</v>
      </c>
      <c r="D142" s="147" t="s">
        <v>66</v>
      </c>
      <c r="E142" s="146" t="s">
        <v>26</v>
      </c>
      <c r="F142" s="145"/>
    </row>
    <row r="143" spans="1:7" s="114" customFormat="1" x14ac:dyDescent="0.2">
      <c r="A143" s="109">
        <v>43442</v>
      </c>
      <c r="B143" s="169">
        <v>585.65</v>
      </c>
      <c r="C143" s="147" t="s">
        <v>111</v>
      </c>
      <c r="D143" s="147" t="s">
        <v>15</v>
      </c>
      <c r="E143" s="146" t="s">
        <v>14</v>
      </c>
      <c r="F143" s="1"/>
      <c r="G143" s="8"/>
    </row>
    <row r="144" spans="1:7" s="114" customFormat="1" x14ac:dyDescent="0.2">
      <c r="A144" s="109">
        <v>43442</v>
      </c>
      <c r="B144" s="169">
        <v>65.240000000000009</v>
      </c>
      <c r="C144" s="147" t="s">
        <v>111</v>
      </c>
      <c r="D144" s="147" t="s">
        <v>13</v>
      </c>
      <c r="E144" s="146" t="s">
        <v>14</v>
      </c>
      <c r="F144" s="1"/>
      <c r="G144" s="8"/>
    </row>
    <row r="145" spans="1:6" s="114" customFormat="1" x14ac:dyDescent="0.2">
      <c r="A145" s="109">
        <v>43445</v>
      </c>
      <c r="B145" s="169">
        <v>55.1</v>
      </c>
      <c r="C145" s="147" t="s">
        <v>312</v>
      </c>
      <c r="D145" s="147" t="s">
        <v>27</v>
      </c>
      <c r="E145" s="146" t="s">
        <v>26</v>
      </c>
      <c r="F145" s="1"/>
    </row>
    <row r="146" spans="1:6" s="114" customFormat="1" x14ac:dyDescent="0.2">
      <c r="A146" s="109">
        <v>43445</v>
      </c>
      <c r="B146" s="169">
        <v>156.6</v>
      </c>
      <c r="C146" s="147" t="s">
        <v>313</v>
      </c>
      <c r="D146" s="147" t="s">
        <v>15</v>
      </c>
      <c r="E146" s="146" t="s">
        <v>14</v>
      </c>
      <c r="F146" s="1"/>
    </row>
    <row r="147" spans="1:6" s="114" customFormat="1" x14ac:dyDescent="0.2">
      <c r="A147" s="109">
        <v>43445</v>
      </c>
      <c r="B147" s="169">
        <v>44.8</v>
      </c>
      <c r="C147" s="147" t="s">
        <v>314</v>
      </c>
      <c r="D147" s="147" t="s">
        <v>27</v>
      </c>
      <c r="E147" s="146" t="s">
        <v>14</v>
      </c>
      <c r="F147" s="1"/>
    </row>
    <row r="148" spans="1:6" s="114" customFormat="1" x14ac:dyDescent="0.2">
      <c r="A148" s="109">
        <v>43446</v>
      </c>
      <c r="B148" s="169">
        <v>48</v>
      </c>
      <c r="C148" s="147" t="s">
        <v>315</v>
      </c>
      <c r="D148" s="147" t="s">
        <v>27</v>
      </c>
      <c r="E148" s="146" t="s">
        <v>14</v>
      </c>
      <c r="F148" s="1"/>
    </row>
    <row r="149" spans="1:6" s="114" customFormat="1" x14ac:dyDescent="0.2">
      <c r="A149" s="109"/>
      <c r="B149" s="169"/>
      <c r="C149" s="147"/>
      <c r="D149" s="147"/>
      <c r="E149" s="146"/>
      <c r="F149" s="1"/>
    </row>
    <row r="150" spans="1:6" s="114" customFormat="1" x14ac:dyDescent="0.2">
      <c r="A150" s="109"/>
      <c r="B150" s="169"/>
      <c r="C150" s="147"/>
      <c r="D150" s="147"/>
      <c r="E150" s="146"/>
      <c r="F150" s="145"/>
    </row>
    <row r="151" spans="1:6" s="114" customFormat="1" x14ac:dyDescent="0.2">
      <c r="A151" s="109"/>
      <c r="B151" s="169"/>
      <c r="C151" s="147"/>
      <c r="D151" s="147"/>
      <c r="E151" s="146"/>
      <c r="F151" s="145"/>
    </row>
    <row r="152" spans="1:6" s="114" customFormat="1" x14ac:dyDescent="0.2">
      <c r="A152" s="109"/>
      <c r="B152" s="169"/>
      <c r="C152" s="147"/>
      <c r="D152" s="147"/>
      <c r="E152" s="146"/>
      <c r="F152" s="145"/>
    </row>
    <row r="153" spans="1:6" s="114" customFormat="1" x14ac:dyDescent="0.2">
      <c r="A153" s="109"/>
      <c r="B153" s="169"/>
      <c r="C153" s="147"/>
      <c r="D153" s="147"/>
      <c r="E153" s="146"/>
      <c r="F153" s="145"/>
    </row>
    <row r="154" spans="1:6" s="114" customFormat="1" hidden="1" x14ac:dyDescent="0.2">
      <c r="A154" s="109"/>
      <c r="B154" s="148"/>
      <c r="C154" s="147"/>
      <c r="D154" s="147"/>
      <c r="E154" s="146"/>
      <c r="F154" s="145"/>
    </row>
    <row r="155" spans="1:6" ht="19.5" customHeight="1" x14ac:dyDescent="0.2">
      <c r="A155" s="144" t="s">
        <v>222</v>
      </c>
      <c r="B155" s="143">
        <f>SUM(B50:B154)</f>
        <v>15504.56</v>
      </c>
      <c r="C155" s="142" t="str">
        <f>IF(SUBTOTAL(3,B50:B154)=SUBTOTAL(103,B50:B154),'Summary and sign-off'!$A$47,'Summary and sign-off'!$A$48)</f>
        <v>Check - there are no hidden rows with data</v>
      </c>
      <c r="D155" s="192" t="str">
        <f>IF('Summary and sign-off'!F55='Summary and sign-off'!F53,'Summary and sign-off'!A50,'Summary and sign-off'!A49)</f>
        <v>Check - each entry provides sufficient information</v>
      </c>
      <c r="E155" s="192"/>
      <c r="F155" s="39"/>
    </row>
    <row r="156" spans="1:6" ht="10.5" customHeight="1" x14ac:dyDescent="0.2">
      <c r="A156" s="66"/>
      <c r="B156" s="67"/>
      <c r="C156" s="66"/>
      <c r="D156" s="66"/>
      <c r="E156" s="66"/>
      <c r="F156" s="66"/>
    </row>
    <row r="157" spans="1:6" ht="24.75" customHeight="1" x14ac:dyDescent="0.2">
      <c r="A157" s="193" t="s">
        <v>260</v>
      </c>
      <c r="B157" s="193"/>
      <c r="C157" s="193"/>
      <c r="D157" s="193"/>
      <c r="E157" s="193"/>
      <c r="F157" s="39"/>
    </row>
    <row r="158" spans="1:6" ht="27" customHeight="1" x14ac:dyDescent="0.2">
      <c r="A158" s="150" t="s">
        <v>217</v>
      </c>
      <c r="B158" s="150" t="s">
        <v>168</v>
      </c>
      <c r="C158" s="150" t="s">
        <v>259</v>
      </c>
      <c r="D158" s="150" t="s">
        <v>258</v>
      </c>
      <c r="E158" s="150" t="s">
        <v>4</v>
      </c>
      <c r="F158" s="149"/>
    </row>
    <row r="159" spans="1:6" s="114" customFormat="1" hidden="1" x14ac:dyDescent="0.2">
      <c r="A159" s="109"/>
      <c r="B159" s="148"/>
      <c r="C159" s="147"/>
      <c r="D159" s="147"/>
      <c r="E159" s="146"/>
      <c r="F159" s="145"/>
    </row>
    <row r="160" spans="1:6" s="114" customFormat="1" x14ac:dyDescent="0.2">
      <c r="A160" s="109">
        <v>43367</v>
      </c>
      <c r="B160" s="169">
        <v>12.6</v>
      </c>
      <c r="C160" s="147" t="s">
        <v>89</v>
      </c>
      <c r="D160" s="147" t="s">
        <v>86</v>
      </c>
      <c r="E160" s="146" t="s">
        <v>26</v>
      </c>
      <c r="F160" s="145"/>
    </row>
    <row r="161" spans="1:6" s="114" customFormat="1" x14ac:dyDescent="0.2">
      <c r="A161" s="109">
        <v>43405</v>
      </c>
      <c r="B161" s="169">
        <v>17.5</v>
      </c>
      <c r="C161" s="147" t="s">
        <v>115</v>
      </c>
      <c r="D161" s="147" t="s">
        <v>27</v>
      </c>
      <c r="E161" s="146" t="s">
        <v>26</v>
      </c>
      <c r="F161" s="145"/>
    </row>
    <row r="162" spans="1:6" s="114" customFormat="1" x14ac:dyDescent="0.2">
      <c r="A162" s="109">
        <v>43453</v>
      </c>
      <c r="B162" s="169">
        <v>11.7</v>
      </c>
      <c r="C162" s="147" t="s">
        <v>305</v>
      </c>
      <c r="D162" s="147" t="s">
        <v>27</v>
      </c>
      <c r="E162" s="146" t="s">
        <v>26</v>
      </c>
      <c r="F162" s="145"/>
    </row>
    <row r="163" spans="1:6" s="114" customFormat="1" x14ac:dyDescent="0.2">
      <c r="A163" s="109">
        <v>43453</v>
      </c>
      <c r="B163" s="169">
        <v>13.2</v>
      </c>
      <c r="C163" s="147" t="s">
        <v>306</v>
      </c>
      <c r="D163" s="147" t="s">
        <v>27</v>
      </c>
      <c r="E163" s="146" t="s">
        <v>26</v>
      </c>
      <c r="F163" s="145"/>
    </row>
    <row r="164" spans="1:6" s="114" customFormat="1" x14ac:dyDescent="0.2">
      <c r="A164" s="109"/>
      <c r="B164" s="148"/>
      <c r="C164" s="147"/>
      <c r="D164" s="147"/>
      <c r="E164" s="146"/>
      <c r="F164" s="145"/>
    </row>
    <row r="165" spans="1:6" s="114" customFormat="1" x14ac:dyDescent="0.2">
      <c r="A165" s="109"/>
      <c r="B165" s="148"/>
      <c r="C165" s="147"/>
      <c r="D165" s="147"/>
      <c r="E165" s="146"/>
      <c r="F165" s="145"/>
    </row>
    <row r="166" spans="1:6" s="114" customFormat="1" x14ac:dyDescent="0.2">
      <c r="A166" s="109"/>
      <c r="B166" s="148"/>
      <c r="C166" s="147"/>
      <c r="D166" s="147"/>
      <c r="E166" s="146"/>
      <c r="F166" s="145"/>
    </row>
    <row r="167" spans="1:6" s="114" customFormat="1" x14ac:dyDescent="0.2">
      <c r="A167" s="109"/>
      <c r="B167" s="148"/>
      <c r="C167" s="147"/>
      <c r="D167" s="147"/>
      <c r="E167" s="146"/>
      <c r="F167" s="145"/>
    </row>
    <row r="168" spans="1:6" s="114" customFormat="1" x14ac:dyDescent="0.2">
      <c r="A168" s="109"/>
      <c r="B168" s="148"/>
      <c r="C168" s="147"/>
      <c r="D168" s="147"/>
      <c r="E168" s="146"/>
      <c r="F168" s="145"/>
    </row>
    <row r="169" spans="1:6" s="114" customFormat="1" hidden="1" x14ac:dyDescent="0.2">
      <c r="A169" s="109"/>
      <c r="B169" s="148"/>
      <c r="C169" s="147"/>
      <c r="D169" s="147"/>
      <c r="E169" s="146"/>
      <c r="F169" s="145"/>
    </row>
    <row r="170" spans="1:6" ht="19.5" customHeight="1" x14ac:dyDescent="0.2">
      <c r="A170" s="144" t="s">
        <v>223</v>
      </c>
      <c r="B170" s="143">
        <f>SUM(B159:B169)</f>
        <v>55</v>
      </c>
      <c r="C170" s="142" t="str">
        <f>IF(SUBTOTAL(3,B159:B169)=SUBTOTAL(103,B159:B169),'Summary and sign-off'!$A$47,'Summary and sign-off'!$A$48)</f>
        <v>Check - there are no hidden rows with data</v>
      </c>
      <c r="D170" s="192" t="str">
        <f>IF('Summary and sign-off'!F56='Summary and sign-off'!F53,'Summary and sign-off'!A50,'Summary and sign-off'!A49)</f>
        <v>Check - each entry provides sufficient information</v>
      </c>
      <c r="E170" s="192"/>
      <c r="F170" s="39"/>
    </row>
    <row r="171" spans="1:6" ht="10.5" customHeight="1" x14ac:dyDescent="0.2">
      <c r="A171" s="66"/>
      <c r="B171" s="141"/>
      <c r="C171" s="67"/>
      <c r="D171" s="66"/>
      <c r="E171" s="66"/>
      <c r="F171" s="66"/>
    </row>
    <row r="172" spans="1:6" ht="34.5" customHeight="1" x14ac:dyDescent="0.2">
      <c r="A172" s="140" t="s">
        <v>36</v>
      </c>
      <c r="B172" s="139">
        <f>B46+B155+B170</f>
        <v>25047.747499999998</v>
      </c>
      <c r="C172" s="138"/>
      <c r="D172" s="138"/>
      <c r="E172" s="138"/>
      <c r="F172" s="60"/>
    </row>
    <row r="173" spans="1:6" x14ac:dyDescent="0.2">
      <c r="A173" s="66"/>
      <c r="B173" s="67"/>
      <c r="C173" s="66"/>
      <c r="D173" s="66"/>
      <c r="E173" s="66"/>
      <c r="F173" s="66"/>
    </row>
    <row r="174" spans="1:6" x14ac:dyDescent="0.2">
      <c r="A174" s="66"/>
      <c r="B174" s="66"/>
      <c r="C174" s="66"/>
      <c r="D174" s="66"/>
      <c r="E174" s="66"/>
      <c r="F174" s="66"/>
    </row>
    <row r="175" spans="1:6" x14ac:dyDescent="0.2">
      <c r="A175" s="66"/>
      <c r="B175" s="67"/>
      <c r="C175" s="66"/>
      <c r="D175" s="66"/>
      <c r="E175" s="66"/>
      <c r="F175" s="66"/>
    </row>
    <row r="176" spans="1:6" x14ac:dyDescent="0.2">
      <c r="A176" s="71" t="s">
        <v>35</v>
      </c>
      <c r="B176" s="72"/>
      <c r="C176" s="60"/>
      <c r="D176" s="60"/>
      <c r="E176" s="60"/>
      <c r="F176" s="66"/>
    </row>
    <row r="177" spans="1:6" ht="12.6" customHeight="1" x14ac:dyDescent="0.2">
      <c r="A177" s="73" t="s">
        <v>224</v>
      </c>
      <c r="B177" s="74"/>
      <c r="C177" s="74"/>
      <c r="D177" s="133"/>
      <c r="E177" s="133"/>
      <c r="F177" s="66"/>
    </row>
    <row r="178" spans="1:6" ht="12.95" customHeight="1" x14ac:dyDescent="0.2">
      <c r="A178" s="132" t="s">
        <v>225</v>
      </c>
      <c r="B178" s="66"/>
      <c r="C178" s="133"/>
      <c r="D178" s="66"/>
      <c r="E178" s="133"/>
      <c r="F178" s="66"/>
    </row>
    <row r="179" spans="1:6" x14ac:dyDescent="0.2">
      <c r="A179" s="132" t="s">
        <v>226</v>
      </c>
      <c r="B179" s="133"/>
      <c r="C179" s="133"/>
      <c r="D179" s="133"/>
      <c r="E179" s="136"/>
      <c r="F179" s="39"/>
    </row>
    <row r="180" spans="1:6" x14ac:dyDescent="0.2">
      <c r="A180" s="73" t="s">
        <v>181</v>
      </c>
      <c r="B180" s="72"/>
      <c r="C180" s="60"/>
      <c r="D180" s="60"/>
      <c r="E180" s="60"/>
      <c r="F180" s="66"/>
    </row>
    <row r="181" spans="1:6" ht="12.95" customHeight="1" x14ac:dyDescent="0.2">
      <c r="A181" s="132" t="s">
        <v>227</v>
      </c>
      <c r="B181" s="66"/>
      <c r="C181" s="133"/>
      <c r="D181" s="66"/>
      <c r="E181" s="133"/>
      <c r="F181" s="66"/>
    </row>
    <row r="182" spans="1:6" x14ac:dyDescent="0.2">
      <c r="A182" s="132" t="s">
        <v>228</v>
      </c>
      <c r="B182" s="133"/>
      <c r="C182" s="133"/>
      <c r="D182" s="133"/>
      <c r="E182" s="136"/>
      <c r="F182" s="39"/>
    </row>
    <row r="183" spans="1:6" x14ac:dyDescent="0.2">
      <c r="A183" s="137" t="s">
        <v>229</v>
      </c>
      <c r="B183" s="137"/>
      <c r="C183" s="137"/>
      <c r="D183" s="137"/>
      <c r="E183" s="136"/>
      <c r="F183" s="39"/>
    </row>
    <row r="184" spans="1:6" x14ac:dyDescent="0.2">
      <c r="A184" s="76"/>
      <c r="B184" s="66"/>
      <c r="C184" s="66"/>
      <c r="D184" s="66"/>
      <c r="E184" s="39"/>
      <c r="F184" s="39"/>
    </row>
    <row r="185" spans="1:6" hidden="1" x14ac:dyDescent="0.2">
      <c r="A185" s="76"/>
      <c r="B185" s="66"/>
      <c r="C185" s="66"/>
      <c r="D185" s="66"/>
      <c r="E185" s="39"/>
      <c r="F185" s="39"/>
    </row>
    <row r="186" spans="1:6" hidden="1" x14ac:dyDescent="0.2"/>
    <row r="187" spans="1:6" hidden="1" x14ac:dyDescent="0.2"/>
    <row r="188" spans="1:6" hidden="1" x14ac:dyDescent="0.2"/>
    <row r="189" spans="1:6" hidden="1" x14ac:dyDescent="0.2"/>
    <row r="190" spans="1:6" ht="12.75" hidden="1" customHeight="1" x14ac:dyDescent="0.2"/>
    <row r="191" spans="1:6" hidden="1" x14ac:dyDescent="0.2"/>
    <row r="192" spans="1:6" hidden="1" x14ac:dyDescent="0.2"/>
    <row r="193" spans="1:6" hidden="1" x14ac:dyDescent="0.2">
      <c r="A193" s="135"/>
      <c r="B193" s="39"/>
      <c r="C193" s="39"/>
      <c r="D193" s="39"/>
      <c r="E193" s="39"/>
      <c r="F193" s="39"/>
    </row>
    <row r="194" spans="1:6" hidden="1" x14ac:dyDescent="0.2">
      <c r="A194" s="135"/>
      <c r="B194" s="39"/>
      <c r="C194" s="39"/>
      <c r="D194" s="39"/>
      <c r="E194" s="39"/>
      <c r="F194" s="39"/>
    </row>
    <row r="195" spans="1:6" hidden="1" x14ac:dyDescent="0.2">
      <c r="A195" s="135"/>
      <c r="B195" s="39"/>
      <c r="C195" s="39"/>
      <c r="D195" s="39"/>
      <c r="E195" s="39"/>
      <c r="F195" s="39"/>
    </row>
    <row r="196" spans="1:6" hidden="1" x14ac:dyDescent="0.2">
      <c r="A196" s="135"/>
      <c r="B196" s="39"/>
      <c r="C196" s="39"/>
      <c r="D196" s="39"/>
      <c r="E196" s="39"/>
      <c r="F196" s="39"/>
    </row>
    <row r="197" spans="1:6" hidden="1" x14ac:dyDescent="0.2">
      <c r="A197" s="135"/>
      <c r="B197" s="39"/>
      <c r="C197" s="39"/>
      <c r="D197" s="39"/>
      <c r="E197" s="39"/>
      <c r="F197" s="39"/>
    </row>
    <row r="198" spans="1:6" hidden="1" x14ac:dyDescent="0.2"/>
    <row r="199" spans="1:6" hidden="1" x14ac:dyDescent="0.2"/>
    <row r="200" spans="1:6" hidden="1" x14ac:dyDescent="0.2"/>
    <row r="201" spans="1:6" hidden="1" x14ac:dyDescent="0.2"/>
    <row r="202" spans="1:6" hidden="1" x14ac:dyDescent="0.2"/>
    <row r="203" spans="1:6" hidden="1" x14ac:dyDescent="0.2"/>
    <row r="204" spans="1:6" hidden="1" x14ac:dyDescent="0.2"/>
    <row r="206" spans="1:6" x14ac:dyDescent="0.2">
      <c r="A206" s="5" t="s">
        <v>230</v>
      </c>
      <c r="B206" s="4"/>
    </row>
    <row r="207" spans="1:6" x14ac:dyDescent="0.2">
      <c r="A207" s="2" t="s">
        <v>304</v>
      </c>
      <c r="B207" s="9"/>
    </row>
    <row r="208" spans="1:6" x14ac:dyDescent="0.2">
      <c r="A208" s="2" t="s">
        <v>310</v>
      </c>
      <c r="B208" s="9"/>
    </row>
    <row r="209" spans="1:2" x14ac:dyDescent="0.2">
      <c r="A209" s="2" t="s">
        <v>309</v>
      </c>
      <c r="B209" s="9"/>
    </row>
    <row r="210" spans="1:2" x14ac:dyDescent="0.2">
      <c r="A210" s="10"/>
      <c r="B210" s="10"/>
    </row>
    <row r="211" spans="1:2" ht="15.75" x14ac:dyDescent="0.25">
      <c r="A211" s="5" t="s">
        <v>60</v>
      </c>
      <c r="B211" s="11"/>
    </row>
    <row r="212" spans="1:2" x14ac:dyDescent="0.2">
      <c r="A212" s="3" t="s">
        <v>1</v>
      </c>
      <c r="B212" s="2" t="s">
        <v>61</v>
      </c>
    </row>
    <row r="213" spans="1:2" x14ac:dyDescent="0.2">
      <c r="A213" s="2" t="s">
        <v>62</v>
      </c>
      <c r="B213" s="2" t="s">
        <v>5</v>
      </c>
    </row>
    <row r="214" spans="1:2" x14ac:dyDescent="0.2">
      <c r="A214" s="2" t="s">
        <v>302</v>
      </c>
      <c r="B214" s="2" t="s">
        <v>303</v>
      </c>
    </row>
    <row r="215" spans="1:2" x14ac:dyDescent="0.2">
      <c r="A215" s="2" t="s">
        <v>300</v>
      </c>
      <c r="B215" s="2" t="s">
        <v>301</v>
      </c>
    </row>
    <row r="216" spans="1:2" x14ac:dyDescent="0.2">
      <c r="A216" s="2" t="s">
        <v>2</v>
      </c>
      <c r="B216" s="2" t="s">
        <v>63</v>
      </c>
    </row>
    <row r="217" spans="1:2" x14ac:dyDescent="0.2">
      <c r="A217" s="2" t="s">
        <v>275</v>
      </c>
      <c r="B217" s="2" t="s">
        <v>276</v>
      </c>
    </row>
    <row r="218" spans="1:2" x14ac:dyDescent="0.2">
      <c r="A218" s="2" t="s">
        <v>119</v>
      </c>
      <c r="B218" s="2" t="s">
        <v>120</v>
      </c>
    </row>
    <row r="219" spans="1:2" x14ac:dyDescent="0.2">
      <c r="A219" s="2" t="s">
        <v>64</v>
      </c>
      <c r="B219" s="2" t="s">
        <v>65</v>
      </c>
    </row>
    <row r="220" spans="1:2" x14ac:dyDescent="0.2">
      <c r="A220" s="2" t="s">
        <v>90</v>
      </c>
      <c r="B220" s="2" t="s">
        <v>91</v>
      </c>
    </row>
    <row r="221" spans="1:2" x14ac:dyDescent="0.2">
      <c r="A221" s="178" t="s">
        <v>106</v>
      </c>
      <c r="B221" s="9" t="s">
        <v>107</v>
      </c>
    </row>
    <row r="222" spans="1:2" x14ac:dyDescent="0.2">
      <c r="A222" s="2" t="s">
        <v>92</v>
      </c>
      <c r="B222" s="2" t="s">
        <v>93</v>
      </c>
    </row>
  </sheetData>
  <sheetProtection formatCells="0" formatRows="0" insertColumns="0" insertRows="0" deleteRows="0"/>
  <sortState ref="A227:C234">
    <sortCondition ref="A227"/>
  </sortState>
  <mergeCells count="15">
    <mergeCell ref="B5:E5"/>
    <mergeCell ref="D170:E170"/>
    <mergeCell ref="A1:E1"/>
    <mergeCell ref="A48:E48"/>
    <mergeCell ref="A157:E157"/>
    <mergeCell ref="B2:E2"/>
    <mergeCell ref="B3:E3"/>
    <mergeCell ref="B4:E4"/>
    <mergeCell ref="A8:E8"/>
    <mergeCell ref="A9:E9"/>
    <mergeCell ref="B6:E6"/>
    <mergeCell ref="D46:E46"/>
    <mergeCell ref="D155:E155"/>
    <mergeCell ref="A10:E10"/>
    <mergeCell ref="B7:E7"/>
  </mergeCells>
  <dataValidations count="2">
    <dataValidation allowBlank="1" showInputMessage="1" showErrorMessage="1" prompt="Insert additional rows as needed:_x000a_- 'right click' on a row number (left of screen)_x000a_- select 'Insert' (this will insert a row above it)" sqref="A158 A49 A11"/>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45 A159:A169 A50:A154">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'Summary and sign-off'!$A$46</xm:f>
          </x14:formula1>
          <xm:sqref>B12:B45 B159:B169 B50:B154</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87" t="s">
        <v>39</v>
      </c>
      <c r="B1" s="187"/>
      <c r="C1" s="187"/>
      <c r="D1" s="187"/>
      <c r="E1" s="187"/>
      <c r="F1" s="157"/>
    </row>
    <row r="2" spans="1:6" ht="21" customHeight="1" x14ac:dyDescent="0.2">
      <c r="A2" s="40" t="s">
        <v>38</v>
      </c>
      <c r="B2" s="191" t="str">
        <f>'Summary and sign-off'!B2:F2</f>
        <v>Fire and Emergency New Zealand</v>
      </c>
      <c r="C2" s="191"/>
      <c r="D2" s="191"/>
      <c r="E2" s="191"/>
      <c r="F2" s="157"/>
    </row>
    <row r="3" spans="1:6" ht="21" customHeight="1" x14ac:dyDescent="0.2">
      <c r="A3" s="40" t="s">
        <v>5</v>
      </c>
      <c r="B3" s="191" t="str">
        <f>'Summary and sign-off'!B3:F3</f>
        <v>Rhys Jones</v>
      </c>
      <c r="C3" s="191"/>
      <c r="D3" s="191"/>
      <c r="E3" s="191"/>
      <c r="F3" s="157"/>
    </row>
    <row r="4" spans="1:6" ht="21" customHeight="1" x14ac:dyDescent="0.2">
      <c r="A4" s="40" t="s">
        <v>212</v>
      </c>
      <c r="B4" s="191">
        <f>'Summary and sign-off'!B4:F4</f>
        <v>43282</v>
      </c>
      <c r="C4" s="191"/>
      <c r="D4" s="191"/>
      <c r="E4" s="191"/>
      <c r="F4" s="157"/>
    </row>
    <row r="5" spans="1:6" ht="21" customHeight="1" x14ac:dyDescent="0.2">
      <c r="A5" s="40" t="s">
        <v>213</v>
      </c>
      <c r="B5" s="191">
        <f>'Summary and sign-off'!B5:F5</f>
        <v>43465</v>
      </c>
      <c r="C5" s="191"/>
      <c r="D5" s="191"/>
      <c r="E5" s="191"/>
      <c r="F5" s="157"/>
    </row>
    <row r="6" spans="1:6" ht="21" customHeight="1" x14ac:dyDescent="0.2">
      <c r="A6" s="40" t="s">
        <v>214</v>
      </c>
      <c r="B6" s="185" t="s">
        <v>182</v>
      </c>
      <c r="C6" s="185"/>
      <c r="D6" s="185"/>
      <c r="E6" s="185"/>
      <c r="F6" s="157"/>
    </row>
    <row r="7" spans="1:6" ht="21" customHeight="1" x14ac:dyDescent="0.2">
      <c r="A7" s="40" t="s">
        <v>163</v>
      </c>
      <c r="B7" s="185" t="s">
        <v>185</v>
      </c>
      <c r="C7" s="185"/>
      <c r="D7" s="185"/>
      <c r="E7" s="185"/>
      <c r="F7" s="157"/>
    </row>
    <row r="8" spans="1:6" ht="35.25" customHeight="1" x14ac:dyDescent="0.25">
      <c r="A8" s="201" t="s">
        <v>231</v>
      </c>
      <c r="B8" s="201"/>
      <c r="C8" s="202"/>
      <c r="D8" s="202"/>
      <c r="E8" s="202"/>
      <c r="F8" s="165"/>
    </row>
    <row r="9" spans="1:6" ht="35.25" customHeight="1" x14ac:dyDescent="0.25">
      <c r="A9" s="199" t="s">
        <v>232</v>
      </c>
      <c r="B9" s="200"/>
      <c r="C9" s="200"/>
      <c r="D9" s="200"/>
      <c r="E9" s="200"/>
      <c r="F9" s="165"/>
    </row>
    <row r="10" spans="1:6" ht="27" customHeight="1" x14ac:dyDescent="0.2">
      <c r="A10" s="150" t="s">
        <v>234</v>
      </c>
      <c r="B10" s="150" t="s">
        <v>168</v>
      </c>
      <c r="C10" s="150" t="s">
        <v>235</v>
      </c>
      <c r="D10" s="150" t="s">
        <v>236</v>
      </c>
      <c r="E10" s="150" t="s">
        <v>4</v>
      </c>
      <c r="F10" s="73"/>
    </row>
    <row r="11" spans="1:6" s="114" customFormat="1" hidden="1" x14ac:dyDescent="0.2">
      <c r="A11" s="156"/>
      <c r="B11" s="148"/>
      <c r="C11" s="110"/>
      <c r="D11" s="110"/>
      <c r="E11" s="113"/>
      <c r="F11" s="161"/>
    </row>
    <row r="12" spans="1:6" s="114" customFormat="1" x14ac:dyDescent="0.2">
      <c r="A12" s="170">
        <v>43391</v>
      </c>
      <c r="B12" s="169">
        <v>8.5</v>
      </c>
      <c r="C12" s="147" t="s">
        <v>311</v>
      </c>
      <c r="D12" s="110" t="s">
        <v>316</v>
      </c>
      <c r="E12" s="113" t="s">
        <v>26</v>
      </c>
      <c r="F12" s="161"/>
    </row>
    <row r="13" spans="1:6" s="114" customFormat="1" x14ac:dyDescent="0.2">
      <c r="A13" s="109"/>
      <c r="B13" s="148"/>
      <c r="C13" s="110"/>
      <c r="D13" s="110"/>
      <c r="E13" s="113"/>
      <c r="F13" s="161"/>
    </row>
    <row r="14" spans="1:6" s="114" customFormat="1" x14ac:dyDescent="0.2">
      <c r="A14" s="109"/>
      <c r="B14" s="148"/>
      <c r="C14" s="110"/>
      <c r="D14" s="110"/>
      <c r="E14" s="113"/>
      <c r="F14" s="161"/>
    </row>
    <row r="15" spans="1:6" s="114" customFormat="1" x14ac:dyDescent="0.2">
      <c r="A15" s="109"/>
      <c r="B15" s="148"/>
      <c r="C15" s="110"/>
      <c r="D15" s="110"/>
      <c r="E15" s="113"/>
      <c r="F15" s="161"/>
    </row>
    <row r="16" spans="1:6" s="114" customFormat="1" x14ac:dyDescent="0.2">
      <c r="A16" s="109"/>
      <c r="B16" s="148"/>
      <c r="C16" s="110"/>
      <c r="D16" s="110"/>
      <c r="E16" s="113"/>
      <c r="F16" s="161"/>
    </row>
    <row r="17" spans="1:6" s="114" customFormat="1" x14ac:dyDescent="0.2">
      <c r="A17" s="109"/>
      <c r="B17" s="148"/>
      <c r="C17" s="110"/>
      <c r="D17" s="110"/>
      <c r="E17" s="113"/>
      <c r="F17" s="161"/>
    </row>
    <row r="18" spans="1:6" s="114" customFormat="1" x14ac:dyDescent="0.2">
      <c r="A18" s="109"/>
      <c r="B18" s="148"/>
      <c r="C18" s="110"/>
      <c r="D18" s="110"/>
      <c r="E18" s="113"/>
      <c r="F18" s="161"/>
    </row>
    <row r="19" spans="1:6" s="114" customFormat="1" x14ac:dyDescent="0.2">
      <c r="A19" s="109"/>
      <c r="B19" s="148"/>
      <c r="C19" s="110"/>
      <c r="D19" s="110"/>
      <c r="E19" s="113"/>
      <c r="F19" s="161"/>
    </row>
    <row r="20" spans="1:6" s="114" customFormat="1" x14ac:dyDescent="0.2">
      <c r="A20" s="109"/>
      <c r="B20" s="148"/>
      <c r="C20" s="110"/>
      <c r="D20" s="110"/>
      <c r="E20" s="113"/>
      <c r="F20" s="161"/>
    </row>
    <row r="21" spans="1:6" s="114" customFormat="1" x14ac:dyDescent="0.2">
      <c r="A21" s="109"/>
      <c r="B21" s="148"/>
      <c r="C21" s="110"/>
      <c r="D21" s="110"/>
      <c r="E21" s="113"/>
      <c r="F21" s="161"/>
    </row>
    <row r="22" spans="1:6" s="114" customFormat="1" x14ac:dyDescent="0.2">
      <c r="A22" s="156"/>
      <c r="B22" s="148"/>
      <c r="C22" s="110"/>
      <c r="D22" s="110"/>
      <c r="E22" s="113"/>
      <c r="F22" s="161"/>
    </row>
    <row r="23" spans="1:6" s="114" customFormat="1" x14ac:dyDescent="0.2">
      <c r="A23" s="156"/>
      <c r="B23" s="148"/>
      <c r="C23" s="110"/>
      <c r="D23" s="110"/>
      <c r="E23" s="113"/>
      <c r="F23" s="161"/>
    </row>
    <row r="24" spans="1:6" s="114" customFormat="1" ht="11.25" hidden="1" customHeight="1" x14ac:dyDescent="0.2">
      <c r="A24" s="156"/>
      <c r="B24" s="148"/>
      <c r="C24" s="110"/>
      <c r="D24" s="110"/>
      <c r="E24" s="113"/>
      <c r="F24" s="161"/>
    </row>
    <row r="25" spans="1:6" ht="34.5" customHeight="1" x14ac:dyDescent="0.2">
      <c r="A25" s="164" t="s">
        <v>233</v>
      </c>
      <c r="B25" s="163">
        <f>SUM(B11:B24)</f>
        <v>8.5</v>
      </c>
      <c r="C25" s="162" t="str">
        <f>IF(SUBTOTAL(3,B11:B24)=SUBTOTAL(103,B11:B24),'Summary and sign-off'!$A$47,'Summary and sign-off'!$A$48)</f>
        <v>Check - there are no hidden rows with data</v>
      </c>
      <c r="D25" s="192" t="str">
        <f>IF('Summary and sign-off'!F57='Summary and sign-off'!F53,'Summary and sign-off'!A50,'Summary and sign-off'!A49)</f>
        <v>Check - each entry provides sufficient information</v>
      </c>
      <c r="E25" s="192"/>
      <c r="F25" s="161"/>
    </row>
    <row r="26" spans="1:6" x14ac:dyDescent="0.2">
      <c r="A26" s="127"/>
      <c r="B26" s="75"/>
      <c r="C26" s="75"/>
      <c r="D26" s="75"/>
      <c r="E26" s="75"/>
      <c r="F26" s="157"/>
    </row>
    <row r="27" spans="1:6" x14ac:dyDescent="0.2">
      <c r="A27" s="127" t="s">
        <v>35</v>
      </c>
      <c r="B27" s="67"/>
      <c r="C27" s="66"/>
      <c r="D27" s="75"/>
      <c r="E27" s="75"/>
      <c r="F27" s="157"/>
    </row>
    <row r="28" spans="1:6" ht="12.75" customHeight="1" x14ac:dyDescent="0.2">
      <c r="A28" s="73" t="s">
        <v>237</v>
      </c>
      <c r="B28" s="73"/>
      <c r="C28" s="73"/>
      <c r="D28" s="73"/>
      <c r="E28" s="73"/>
      <c r="F28" s="157"/>
    </row>
    <row r="29" spans="1:6" x14ac:dyDescent="0.2">
      <c r="A29" s="73" t="s">
        <v>238</v>
      </c>
      <c r="B29" s="132"/>
      <c r="C29" s="159"/>
      <c r="D29" s="160"/>
      <c r="E29" s="160"/>
      <c r="F29" s="157"/>
    </row>
    <row r="30" spans="1:6" x14ac:dyDescent="0.2">
      <c r="A30" s="73" t="s">
        <v>181</v>
      </c>
      <c r="B30" s="72"/>
      <c r="C30" s="60"/>
      <c r="D30" s="60"/>
      <c r="E30" s="60"/>
      <c r="F30" s="66"/>
    </row>
    <row r="31" spans="1:6" x14ac:dyDescent="0.2">
      <c r="A31" s="132" t="s">
        <v>40</v>
      </c>
      <c r="B31" s="132"/>
      <c r="C31" s="159"/>
      <c r="D31" s="159"/>
      <c r="E31" s="159"/>
      <c r="F31" s="157"/>
    </row>
    <row r="32" spans="1:6" ht="12.75" customHeight="1" x14ac:dyDescent="0.2">
      <c r="A32" s="132" t="s">
        <v>239</v>
      </c>
      <c r="B32" s="132"/>
      <c r="C32" s="158"/>
      <c r="D32" s="158"/>
      <c r="E32" s="134"/>
      <c r="F32" s="157"/>
    </row>
    <row r="33" spans="1:6" x14ac:dyDescent="0.2">
      <c r="A33" s="75"/>
      <c r="B33" s="75"/>
      <c r="C33" s="75"/>
      <c r="D33" s="75"/>
      <c r="E33" s="75"/>
      <c r="F33" s="157"/>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'Summary and sign-off'!$A$46</xm:f>
          </x14:formula1>
          <xm:sqref>B11:B24</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G69"/>
  <sheetViews>
    <sheetView zoomScaleNormal="100" workbookViewId="0">
      <selection activeCell="B7" sqref="B7:E7"/>
    </sheetView>
  </sheetViews>
  <sheetFormatPr defaultColWidth="9.140625" defaultRowHeight="12.75"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14.7109375" style="17" customWidth="1"/>
    <col min="7" max="13" width="9.140625" style="17" customWidth="1"/>
    <col min="14" max="16384" width="9.140625" style="17"/>
  </cols>
  <sheetData>
    <row r="1" spans="1:6" ht="26.25" customHeight="1" x14ac:dyDescent="0.2">
      <c r="A1" s="187" t="s">
        <v>39</v>
      </c>
      <c r="B1" s="187"/>
      <c r="C1" s="187"/>
      <c r="D1" s="187"/>
      <c r="E1" s="187"/>
      <c r="F1" s="128"/>
    </row>
    <row r="2" spans="1:6" ht="21" customHeight="1" x14ac:dyDescent="0.2">
      <c r="A2" s="40" t="s">
        <v>38</v>
      </c>
      <c r="B2" s="191" t="str">
        <f>'Summary and sign-off'!B2:F2</f>
        <v>Fire and Emergency New Zealand</v>
      </c>
      <c r="C2" s="191"/>
      <c r="D2" s="191"/>
      <c r="E2" s="191"/>
      <c r="F2" s="128"/>
    </row>
    <row r="3" spans="1:6" ht="21" customHeight="1" x14ac:dyDescent="0.2">
      <c r="A3" s="40" t="s">
        <v>5</v>
      </c>
      <c r="B3" s="191" t="str">
        <f>'Summary and sign-off'!B3:F3</f>
        <v>Rhys Jones</v>
      </c>
      <c r="C3" s="191"/>
      <c r="D3" s="191"/>
      <c r="E3" s="191"/>
      <c r="F3" s="128"/>
    </row>
    <row r="4" spans="1:6" ht="21" customHeight="1" x14ac:dyDescent="0.2">
      <c r="A4" s="40" t="s">
        <v>212</v>
      </c>
      <c r="B4" s="191">
        <f>'Summary and sign-off'!B4:F4</f>
        <v>43282</v>
      </c>
      <c r="C4" s="191"/>
      <c r="D4" s="191"/>
      <c r="E4" s="191"/>
      <c r="F4" s="128"/>
    </row>
    <row r="5" spans="1:6" ht="21" customHeight="1" x14ac:dyDescent="0.2">
      <c r="A5" s="40" t="s">
        <v>213</v>
      </c>
      <c r="B5" s="191">
        <f>'Summary and sign-off'!B5:F5</f>
        <v>43465</v>
      </c>
      <c r="C5" s="191"/>
      <c r="D5" s="191"/>
      <c r="E5" s="191"/>
      <c r="F5" s="128"/>
    </row>
    <row r="6" spans="1:6" ht="21" customHeight="1" x14ac:dyDescent="0.2">
      <c r="A6" s="40" t="s">
        <v>214</v>
      </c>
      <c r="B6" s="185" t="s">
        <v>182</v>
      </c>
      <c r="C6" s="185"/>
      <c r="D6" s="185"/>
      <c r="E6" s="185"/>
      <c r="F6" s="41"/>
    </row>
    <row r="7" spans="1:6" ht="21" customHeight="1" x14ac:dyDescent="0.2">
      <c r="A7" s="40" t="s">
        <v>163</v>
      </c>
      <c r="B7" s="185" t="s">
        <v>185</v>
      </c>
      <c r="C7" s="185"/>
      <c r="D7" s="185"/>
      <c r="E7" s="185"/>
      <c r="F7" s="41"/>
    </row>
    <row r="8" spans="1:6" ht="35.25" customHeight="1" x14ac:dyDescent="0.2">
      <c r="A8" s="195" t="s">
        <v>44</v>
      </c>
      <c r="B8" s="195"/>
      <c r="C8" s="202"/>
      <c r="D8" s="202"/>
      <c r="E8" s="202"/>
      <c r="F8" s="128"/>
    </row>
    <row r="9" spans="1:6" ht="35.25" customHeight="1" x14ac:dyDescent="0.2">
      <c r="A9" s="203" t="s">
        <v>254</v>
      </c>
      <c r="B9" s="204"/>
      <c r="C9" s="204"/>
      <c r="D9" s="204"/>
      <c r="E9" s="204"/>
      <c r="F9" s="128"/>
    </row>
    <row r="10" spans="1:6" ht="27" customHeight="1" x14ac:dyDescent="0.2">
      <c r="A10" s="150" t="s">
        <v>217</v>
      </c>
      <c r="B10" s="150" t="s">
        <v>168</v>
      </c>
      <c r="C10" s="150" t="s">
        <v>255</v>
      </c>
      <c r="D10" s="150" t="s">
        <v>256</v>
      </c>
      <c r="E10" s="150" t="s">
        <v>4</v>
      </c>
      <c r="F10" s="137"/>
    </row>
    <row r="11" spans="1:6" s="114" customFormat="1" hidden="1" x14ac:dyDescent="0.2">
      <c r="A11" s="156"/>
      <c r="B11" s="148"/>
      <c r="C11" s="110"/>
      <c r="D11" s="110"/>
      <c r="E11" s="113"/>
      <c r="F11" s="168"/>
    </row>
    <row r="12" spans="1:6" s="114" customFormat="1" x14ac:dyDescent="0.2">
      <c r="A12" s="109">
        <v>43302</v>
      </c>
      <c r="B12" s="148">
        <v>64.400000000000006</v>
      </c>
      <c r="C12" s="110" t="s">
        <v>266</v>
      </c>
      <c r="D12" s="110" t="s">
        <v>67</v>
      </c>
      <c r="E12" s="113"/>
      <c r="F12" s="168"/>
    </row>
    <row r="13" spans="1:6" s="114" customFormat="1" x14ac:dyDescent="0.2">
      <c r="A13" s="109">
        <v>43312</v>
      </c>
      <c r="B13" s="148">
        <v>406</v>
      </c>
      <c r="C13" s="110" t="s">
        <v>266</v>
      </c>
      <c r="D13" s="110" t="s">
        <v>123</v>
      </c>
      <c r="E13" s="113"/>
      <c r="F13" s="168"/>
    </row>
    <row r="14" spans="1:6" s="114" customFormat="1" x14ac:dyDescent="0.2">
      <c r="A14" s="109">
        <v>43312</v>
      </c>
      <c r="B14" s="148">
        <v>111.71000000000001</v>
      </c>
      <c r="C14" s="110" t="s">
        <v>266</v>
      </c>
      <c r="D14" s="110" t="s">
        <v>122</v>
      </c>
      <c r="E14" s="113"/>
      <c r="F14" s="168"/>
    </row>
    <row r="15" spans="1:6" s="114" customFormat="1" x14ac:dyDescent="0.2">
      <c r="A15" s="109">
        <v>43333</v>
      </c>
      <c r="B15" s="148">
        <v>145.91999999999999</v>
      </c>
      <c r="C15" s="110" t="s">
        <v>266</v>
      </c>
      <c r="D15" s="110" t="s">
        <v>67</v>
      </c>
      <c r="E15" s="113"/>
      <c r="F15" s="168"/>
    </row>
    <row r="16" spans="1:6" s="114" customFormat="1" x14ac:dyDescent="0.2">
      <c r="A16" s="109">
        <v>43342</v>
      </c>
      <c r="B16" s="148">
        <v>855.93</v>
      </c>
      <c r="C16" s="110" t="s">
        <v>266</v>
      </c>
      <c r="D16" s="110" t="s">
        <v>123</v>
      </c>
      <c r="E16" s="113"/>
      <c r="F16" s="168"/>
    </row>
    <row r="17" spans="1:6" s="114" customFormat="1" x14ac:dyDescent="0.2">
      <c r="A17" s="109">
        <v>43342</v>
      </c>
      <c r="B17" s="148">
        <v>246.05</v>
      </c>
      <c r="C17" s="110" t="s">
        <v>266</v>
      </c>
      <c r="D17" s="110" t="s">
        <v>122</v>
      </c>
      <c r="E17" s="113"/>
      <c r="F17" s="168"/>
    </row>
    <row r="18" spans="1:6" s="114" customFormat="1" x14ac:dyDescent="0.2">
      <c r="A18" s="109">
        <v>43373</v>
      </c>
      <c r="B18" s="148">
        <v>855.93</v>
      </c>
      <c r="C18" s="110" t="s">
        <v>266</v>
      </c>
      <c r="D18" s="110" t="s">
        <v>123</v>
      </c>
      <c r="E18" s="113"/>
      <c r="F18" s="168"/>
    </row>
    <row r="19" spans="1:6" s="114" customFormat="1" x14ac:dyDescent="0.2">
      <c r="A19" s="109">
        <v>43373</v>
      </c>
      <c r="B19" s="148">
        <v>272.99</v>
      </c>
      <c r="C19" s="110" t="s">
        <v>266</v>
      </c>
      <c r="D19" s="110" t="s">
        <v>122</v>
      </c>
      <c r="E19" s="113"/>
      <c r="F19" s="168"/>
    </row>
    <row r="20" spans="1:6" s="114" customFormat="1" x14ac:dyDescent="0.2">
      <c r="A20" s="109">
        <v>43373</v>
      </c>
      <c r="B20" s="148">
        <v>144.52000000000001</v>
      </c>
      <c r="C20" s="110" t="s">
        <v>266</v>
      </c>
      <c r="D20" s="110" t="s">
        <v>67</v>
      </c>
      <c r="E20" s="113"/>
      <c r="F20" s="168"/>
    </row>
    <row r="21" spans="1:6" s="114" customFormat="1" x14ac:dyDescent="0.2">
      <c r="A21" s="109">
        <v>43403</v>
      </c>
      <c r="B21" s="148">
        <v>19.204999999999998</v>
      </c>
      <c r="C21" s="110" t="s">
        <v>266</v>
      </c>
      <c r="D21" s="110" t="s">
        <v>67</v>
      </c>
      <c r="E21" s="113"/>
      <c r="F21" s="168"/>
    </row>
    <row r="22" spans="1:6" s="114" customFormat="1" x14ac:dyDescent="0.2">
      <c r="A22" s="109">
        <v>43404</v>
      </c>
      <c r="B22" s="148">
        <v>855.93</v>
      </c>
      <c r="C22" s="110" t="s">
        <v>266</v>
      </c>
      <c r="D22" s="110" t="s">
        <v>123</v>
      </c>
      <c r="E22" s="113"/>
      <c r="F22" s="168"/>
    </row>
    <row r="23" spans="1:6" s="114" customFormat="1" x14ac:dyDescent="0.2">
      <c r="A23" s="109">
        <v>43404</v>
      </c>
      <c r="B23" s="148">
        <v>161.63</v>
      </c>
      <c r="C23" s="110" t="s">
        <v>266</v>
      </c>
      <c r="D23" s="110" t="s">
        <v>122</v>
      </c>
      <c r="E23" s="113"/>
      <c r="F23" s="168"/>
    </row>
    <row r="24" spans="1:6" s="114" customFormat="1" x14ac:dyDescent="0.2">
      <c r="A24" s="109">
        <v>43406</v>
      </c>
      <c r="B24" s="148">
        <v>64.400000000000006</v>
      </c>
      <c r="C24" s="110" t="s">
        <v>266</v>
      </c>
      <c r="D24" s="110" t="s">
        <v>67</v>
      </c>
      <c r="E24" s="113"/>
      <c r="F24" s="168"/>
    </row>
    <row r="25" spans="1:6" s="114" customFormat="1" x14ac:dyDescent="0.2">
      <c r="A25" s="109">
        <v>43434</v>
      </c>
      <c r="B25" s="148">
        <v>855.93</v>
      </c>
      <c r="C25" s="110" t="s">
        <v>266</v>
      </c>
      <c r="D25" s="110" t="s">
        <v>123</v>
      </c>
      <c r="E25" s="113"/>
      <c r="F25" s="168"/>
    </row>
    <row r="26" spans="1:6" s="114" customFormat="1" x14ac:dyDescent="0.2">
      <c r="A26" s="109">
        <v>43434</v>
      </c>
      <c r="B26" s="148">
        <v>316.26</v>
      </c>
      <c r="C26" s="110" t="s">
        <v>266</v>
      </c>
      <c r="D26" s="110" t="s">
        <v>122</v>
      </c>
      <c r="E26" s="113"/>
      <c r="F26" s="168"/>
    </row>
    <row r="27" spans="1:6" s="114" customFormat="1" x14ac:dyDescent="0.2">
      <c r="A27" s="109">
        <v>43434</v>
      </c>
      <c r="B27" s="148">
        <v>87.4</v>
      </c>
      <c r="C27" s="110" t="s">
        <v>266</v>
      </c>
      <c r="D27" s="110" t="s">
        <v>67</v>
      </c>
      <c r="E27" s="113"/>
      <c r="F27" s="168"/>
    </row>
    <row r="28" spans="1:6" s="114" customFormat="1" x14ac:dyDescent="0.2">
      <c r="A28" s="109">
        <v>43465</v>
      </c>
      <c r="B28" s="148">
        <v>855.93</v>
      </c>
      <c r="C28" s="110" t="s">
        <v>266</v>
      </c>
      <c r="D28" s="110" t="s">
        <v>123</v>
      </c>
      <c r="E28" s="113"/>
      <c r="F28" s="168"/>
    </row>
    <row r="29" spans="1:6" s="114" customFormat="1" x14ac:dyDescent="0.2">
      <c r="A29" s="109"/>
      <c r="B29" s="148"/>
      <c r="C29" s="110"/>
      <c r="D29" s="110"/>
      <c r="E29" s="113"/>
      <c r="F29" s="168"/>
    </row>
    <row r="30" spans="1:6" s="114" customFormat="1" x14ac:dyDescent="0.2">
      <c r="A30" s="109"/>
      <c r="B30" s="148"/>
      <c r="C30" s="110"/>
      <c r="D30" s="110"/>
      <c r="E30" s="113"/>
      <c r="F30" s="168"/>
    </row>
    <row r="31" spans="1:6" s="114" customFormat="1" x14ac:dyDescent="0.2">
      <c r="A31" s="109"/>
      <c r="B31" s="148"/>
      <c r="C31" s="110"/>
      <c r="D31" s="110"/>
      <c r="E31" s="113"/>
      <c r="F31" s="168"/>
    </row>
    <row r="32" spans="1:6" s="114" customFormat="1" x14ac:dyDescent="0.2">
      <c r="A32" s="109"/>
      <c r="B32" s="148"/>
      <c r="C32" s="110"/>
      <c r="D32" s="110"/>
      <c r="E32" s="113"/>
      <c r="F32" s="168"/>
    </row>
    <row r="33" spans="1:6" s="114" customFormat="1" x14ac:dyDescent="0.2">
      <c r="A33" s="109"/>
      <c r="B33" s="148"/>
      <c r="C33" s="110"/>
      <c r="D33" s="110"/>
      <c r="E33" s="113"/>
      <c r="F33" s="168"/>
    </row>
    <row r="34" spans="1:6" s="114" customFormat="1" x14ac:dyDescent="0.2">
      <c r="A34" s="109"/>
      <c r="B34" s="148"/>
      <c r="C34" s="110"/>
      <c r="D34" s="110"/>
      <c r="E34" s="113"/>
      <c r="F34" s="168"/>
    </row>
    <row r="35" spans="1:6" s="114" customFormat="1" x14ac:dyDescent="0.2">
      <c r="A35" s="109"/>
      <c r="B35" s="148"/>
      <c r="C35" s="110"/>
      <c r="D35" s="110"/>
      <c r="E35" s="113"/>
      <c r="F35" s="168"/>
    </row>
    <row r="36" spans="1:6" s="114" customFormat="1" x14ac:dyDescent="0.2">
      <c r="A36" s="109"/>
      <c r="B36" s="148"/>
      <c r="C36" s="110"/>
      <c r="D36" s="110"/>
      <c r="E36" s="113"/>
      <c r="F36" s="168"/>
    </row>
    <row r="37" spans="1:6" s="114" customFormat="1" x14ac:dyDescent="0.2">
      <c r="A37" s="109"/>
      <c r="B37" s="148"/>
      <c r="C37" s="110"/>
      <c r="D37" s="110"/>
      <c r="E37" s="113"/>
      <c r="F37" s="168"/>
    </row>
    <row r="38" spans="1:6" s="114" customFormat="1" x14ac:dyDescent="0.2">
      <c r="A38" s="109"/>
      <c r="B38" s="148"/>
      <c r="C38" s="110"/>
      <c r="D38" s="110"/>
      <c r="E38" s="113"/>
      <c r="F38" s="168"/>
    </row>
    <row r="39" spans="1:6" s="114" customFormat="1" x14ac:dyDescent="0.2">
      <c r="A39" s="109"/>
      <c r="B39" s="148"/>
      <c r="C39" s="110"/>
      <c r="D39" s="110"/>
      <c r="E39" s="113"/>
      <c r="F39" s="168"/>
    </row>
    <row r="40" spans="1:6" s="114" customFormat="1" x14ac:dyDescent="0.2">
      <c r="A40" s="109"/>
      <c r="B40" s="148"/>
      <c r="C40" s="110"/>
      <c r="D40" s="110"/>
      <c r="E40" s="113"/>
      <c r="F40" s="168"/>
    </row>
    <row r="41" spans="1:6" s="114" customFormat="1" x14ac:dyDescent="0.2">
      <c r="A41" s="109"/>
      <c r="B41" s="148"/>
      <c r="C41" s="110"/>
      <c r="D41" s="110"/>
      <c r="E41" s="113"/>
      <c r="F41" s="168"/>
    </row>
    <row r="42" spans="1:6" s="114" customFormat="1" x14ac:dyDescent="0.2">
      <c r="A42" s="109"/>
      <c r="B42" s="148"/>
      <c r="C42" s="110"/>
      <c r="D42" s="110"/>
      <c r="E42" s="113"/>
      <c r="F42" s="168"/>
    </row>
    <row r="43" spans="1:6" s="114" customFormat="1" x14ac:dyDescent="0.2">
      <c r="A43" s="109"/>
      <c r="B43" s="148"/>
      <c r="C43" s="110"/>
      <c r="D43" s="110"/>
      <c r="E43" s="113"/>
      <c r="F43" s="168"/>
    </row>
    <row r="44" spans="1:6" s="114" customFormat="1" x14ac:dyDescent="0.2">
      <c r="A44" s="109"/>
      <c r="B44" s="148"/>
      <c r="C44" s="110"/>
      <c r="D44" s="110"/>
      <c r="E44" s="113"/>
      <c r="F44" s="168"/>
    </row>
    <row r="45" spans="1:6" s="114" customFormat="1" x14ac:dyDescent="0.2">
      <c r="A45" s="109"/>
      <c r="B45" s="148"/>
      <c r="C45" s="110"/>
      <c r="D45" s="110"/>
      <c r="E45" s="113"/>
      <c r="F45" s="168"/>
    </row>
    <row r="46" spans="1:6" s="114" customFormat="1" x14ac:dyDescent="0.2">
      <c r="A46" s="109"/>
      <c r="B46" s="148"/>
      <c r="C46" s="110"/>
      <c r="D46" s="110"/>
      <c r="E46" s="113"/>
      <c r="F46" s="168"/>
    </row>
    <row r="47" spans="1:6" s="114" customFormat="1" x14ac:dyDescent="0.2">
      <c r="A47" s="109"/>
      <c r="B47" s="148"/>
      <c r="C47" s="110"/>
      <c r="D47" s="110"/>
      <c r="E47" s="113"/>
      <c r="F47" s="168"/>
    </row>
    <row r="48" spans="1:6" s="114" customFormat="1" x14ac:dyDescent="0.2">
      <c r="A48" s="109"/>
      <c r="B48" s="148"/>
      <c r="C48" s="110"/>
      <c r="D48" s="110"/>
      <c r="E48" s="113"/>
      <c r="F48" s="168"/>
    </row>
    <row r="49" spans="1:7" s="114" customFormat="1" x14ac:dyDescent="0.2">
      <c r="A49" s="109"/>
      <c r="B49" s="148"/>
      <c r="C49" s="110"/>
      <c r="D49" s="110"/>
      <c r="E49" s="113"/>
      <c r="F49" s="168"/>
    </row>
    <row r="50" spans="1:7" s="114" customFormat="1" x14ac:dyDescent="0.2">
      <c r="A50" s="109"/>
      <c r="B50" s="148"/>
      <c r="C50" s="110"/>
      <c r="D50" s="110"/>
      <c r="E50" s="113"/>
      <c r="F50" s="168"/>
    </row>
    <row r="51" spans="1:7" s="114" customFormat="1" x14ac:dyDescent="0.2">
      <c r="A51" s="109"/>
      <c r="B51" s="148"/>
      <c r="C51" s="110"/>
      <c r="D51" s="110"/>
      <c r="E51" s="113"/>
      <c r="F51" s="168"/>
    </row>
    <row r="52" spans="1:7" s="114" customFormat="1" x14ac:dyDescent="0.2">
      <c r="A52" s="156"/>
      <c r="B52" s="148"/>
      <c r="C52" s="110"/>
      <c r="D52" s="110"/>
      <c r="E52" s="113"/>
      <c r="F52" s="168"/>
    </row>
    <row r="53" spans="1:7" s="114" customFormat="1" x14ac:dyDescent="0.2">
      <c r="A53" s="156"/>
      <c r="B53" s="148"/>
      <c r="C53" s="110"/>
      <c r="D53" s="110"/>
      <c r="E53" s="113"/>
      <c r="F53" s="7"/>
      <c r="G53" s="8"/>
    </row>
    <row r="54" spans="1:7" s="114" customFormat="1" hidden="1" x14ac:dyDescent="0.2">
      <c r="A54" s="156"/>
      <c r="B54" s="148"/>
      <c r="C54" s="110"/>
      <c r="D54" s="110"/>
      <c r="E54" s="113"/>
      <c r="F54" s="12"/>
      <c r="G54" s="13"/>
    </row>
    <row r="55" spans="1:7" ht="34.5" customHeight="1" x14ac:dyDescent="0.2">
      <c r="A55" s="164" t="s">
        <v>263</v>
      </c>
      <c r="B55" s="163">
        <f>SUM(B11:B54)</f>
        <v>6320.1350000000002</v>
      </c>
      <c r="C55" s="162" t="str">
        <f>IF(SUBTOTAL(3,B11:B54)=SUBTOTAL(103,B11:B54),'Summary and sign-off'!$A$47,'Summary and sign-off'!$A$48)</f>
        <v>Check - there are no hidden rows with data</v>
      </c>
      <c r="D55" s="192" t="str">
        <f>IF('Summary and sign-off'!F58='Summary and sign-off'!F53,'Summary and sign-off'!A50,'Summary and sign-off'!A49)</f>
        <v>Check - each entry provides sufficient information</v>
      </c>
      <c r="E55" s="192"/>
      <c r="F55" s="171"/>
      <c r="G55" s="14"/>
    </row>
    <row r="56" spans="1:7" ht="14.1" customHeight="1" x14ac:dyDescent="0.2">
      <c r="A56" s="157"/>
      <c r="B56" s="66"/>
      <c r="C56" s="75"/>
      <c r="D56" s="75"/>
      <c r="E56" s="75"/>
      <c r="F56" s="172"/>
      <c r="G56" s="173"/>
    </row>
    <row r="57" spans="1:7" x14ac:dyDescent="0.2">
      <c r="A57" s="127" t="s">
        <v>43</v>
      </c>
      <c r="B57" s="75"/>
      <c r="C57" s="75"/>
      <c r="D57" s="75"/>
      <c r="E57" s="75"/>
      <c r="F57" s="128"/>
    </row>
    <row r="58" spans="1:7" ht="12.6" customHeight="1" x14ac:dyDescent="0.2">
      <c r="A58" s="73" t="s">
        <v>224</v>
      </c>
      <c r="B58" s="75"/>
      <c r="C58" s="75"/>
      <c r="D58" s="75"/>
      <c r="E58" s="75"/>
      <c r="F58" s="128"/>
    </row>
    <row r="59" spans="1:7" x14ac:dyDescent="0.2">
      <c r="A59" s="73" t="s">
        <v>181</v>
      </c>
      <c r="B59" s="72"/>
      <c r="C59" s="60"/>
      <c r="D59" s="60"/>
      <c r="E59" s="60"/>
      <c r="F59" s="66"/>
    </row>
    <row r="60" spans="1:7" x14ac:dyDescent="0.2">
      <c r="A60" s="132" t="s">
        <v>40</v>
      </c>
      <c r="B60" s="133"/>
      <c r="C60" s="66"/>
      <c r="D60" s="66"/>
      <c r="E60" s="66"/>
      <c r="F60" s="66"/>
    </row>
    <row r="61" spans="1:7" ht="12.75" customHeight="1" x14ac:dyDescent="0.2">
      <c r="A61" s="132" t="s">
        <v>239</v>
      </c>
      <c r="B61" s="167"/>
      <c r="C61" s="134"/>
      <c r="D61" s="134"/>
      <c r="E61" s="134"/>
      <c r="F61" s="134"/>
    </row>
    <row r="62" spans="1:7" x14ac:dyDescent="0.2">
      <c r="A62" s="157"/>
      <c r="B62" s="76"/>
      <c r="C62" s="75"/>
      <c r="D62" s="75"/>
      <c r="E62" s="75"/>
      <c r="F62" s="157"/>
    </row>
    <row r="63" spans="1:7" x14ac:dyDescent="0.2">
      <c r="A63" s="6" t="s">
        <v>257</v>
      </c>
      <c r="B63" s="75"/>
      <c r="C63" s="75"/>
      <c r="D63" s="75"/>
      <c r="E63" s="157"/>
    </row>
    <row r="64" spans="1:7" ht="12.75" customHeight="1" x14ac:dyDescent="0.2">
      <c r="A64" s="179" t="s">
        <v>108</v>
      </c>
    </row>
    <row r="65" spans="1:6" x14ac:dyDescent="0.2">
      <c r="A65" s="179" t="s">
        <v>280</v>
      </c>
      <c r="B65" s="166"/>
      <c r="C65" s="166"/>
      <c r="D65" s="166"/>
      <c r="E65" s="166"/>
      <c r="F65" s="128"/>
    </row>
    <row r="66" spans="1:6" x14ac:dyDescent="0.2">
      <c r="A66" s="166"/>
      <c r="B66" s="166"/>
      <c r="C66" s="166"/>
      <c r="D66" s="166"/>
      <c r="E66" s="166"/>
      <c r="F66" s="128"/>
    </row>
    <row r="67" spans="1:6" x14ac:dyDescent="0.2">
      <c r="A67" s="166"/>
      <c r="B67" s="166"/>
      <c r="C67" s="166"/>
      <c r="D67" s="166"/>
      <c r="E67" s="166"/>
      <c r="F67" s="128"/>
    </row>
    <row r="68" spans="1:6" x14ac:dyDescent="0.2">
      <c r="A68" s="166"/>
      <c r="B68" s="166"/>
      <c r="C68" s="166"/>
      <c r="D68" s="166"/>
      <c r="E68" s="166"/>
      <c r="F68" s="128"/>
    </row>
    <row r="69" spans="1:6" x14ac:dyDescent="0.2">
      <c r="A69" s="166"/>
      <c r="B69" s="166"/>
      <c r="C69" s="166"/>
      <c r="D69" s="166"/>
      <c r="E69" s="166"/>
      <c r="F69" s="128"/>
    </row>
  </sheetData>
  <sheetProtection formatCells="0" insertRows="0" deleteRows="0"/>
  <sortState ref="A12:D28">
    <sortCondition ref="A11:A28"/>
    <sortCondition ref="D11:D28"/>
  </sortState>
  <mergeCells count="10">
    <mergeCell ref="D55:E55"/>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5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'Summary and sign-off'!$A$46</xm:f>
          </x14:formula1>
          <xm:sqref>B11:B54</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65"/>
  <sheetViews>
    <sheetView tabSelected="1" topLeftCell="A4" zoomScaleNormal="100" workbookViewId="0">
      <selection activeCell="B7" sqref="B7:F7"/>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87" t="s">
        <v>240</v>
      </c>
      <c r="B1" s="187"/>
      <c r="C1" s="187"/>
      <c r="D1" s="187"/>
      <c r="E1" s="187"/>
      <c r="F1" s="187"/>
    </row>
    <row r="2" spans="1:6" ht="21" customHeight="1" x14ac:dyDescent="0.2">
      <c r="A2" s="40" t="s">
        <v>38</v>
      </c>
      <c r="B2" s="191" t="str">
        <f>'Summary and sign-off'!B2:F2</f>
        <v>Fire and Emergency New Zealand</v>
      </c>
      <c r="C2" s="191"/>
      <c r="D2" s="191"/>
      <c r="E2" s="191"/>
      <c r="F2" s="191"/>
    </row>
    <row r="3" spans="1:6" ht="21" customHeight="1" x14ac:dyDescent="0.2">
      <c r="A3" s="40" t="s">
        <v>5</v>
      </c>
      <c r="B3" s="191" t="str">
        <f>'Summary and sign-off'!B3:F3</f>
        <v>Rhys Jones</v>
      </c>
      <c r="C3" s="191"/>
      <c r="D3" s="191"/>
      <c r="E3" s="191"/>
      <c r="F3" s="191"/>
    </row>
    <row r="4" spans="1:6" ht="21" customHeight="1" x14ac:dyDescent="0.2">
      <c r="A4" s="40" t="s">
        <v>212</v>
      </c>
      <c r="B4" s="191">
        <f>'Summary and sign-off'!B4:F4</f>
        <v>43282</v>
      </c>
      <c r="C4" s="191"/>
      <c r="D4" s="191"/>
      <c r="E4" s="191"/>
      <c r="F4" s="191"/>
    </row>
    <row r="5" spans="1:6" ht="21" customHeight="1" x14ac:dyDescent="0.2">
      <c r="A5" s="40" t="s">
        <v>213</v>
      </c>
      <c r="B5" s="191">
        <f>'Summary and sign-off'!B5:F5</f>
        <v>43465</v>
      </c>
      <c r="C5" s="191"/>
      <c r="D5" s="191"/>
      <c r="E5" s="191"/>
      <c r="F5" s="191"/>
    </row>
    <row r="6" spans="1:6" ht="21" customHeight="1" x14ac:dyDescent="0.2">
      <c r="A6" s="40" t="s">
        <v>241</v>
      </c>
      <c r="B6" s="185" t="s">
        <v>182</v>
      </c>
      <c r="C6" s="185"/>
      <c r="D6" s="185"/>
      <c r="E6" s="185"/>
      <c r="F6" s="185"/>
    </row>
    <row r="7" spans="1:6" ht="21" customHeight="1" x14ac:dyDescent="0.2">
      <c r="A7" s="40" t="s">
        <v>163</v>
      </c>
      <c r="B7" s="185" t="s">
        <v>185</v>
      </c>
      <c r="C7" s="185"/>
      <c r="D7" s="185"/>
      <c r="E7" s="185"/>
      <c r="F7" s="185"/>
    </row>
    <row r="8" spans="1:6" ht="36" customHeight="1" x14ac:dyDescent="0.2">
      <c r="A8" s="195" t="s">
        <v>242</v>
      </c>
      <c r="B8" s="195"/>
      <c r="C8" s="195"/>
      <c r="D8" s="195"/>
      <c r="E8" s="195"/>
      <c r="F8" s="195"/>
    </row>
    <row r="9" spans="1:6" ht="36" customHeight="1" x14ac:dyDescent="0.2">
      <c r="A9" s="203" t="s">
        <v>243</v>
      </c>
      <c r="B9" s="204"/>
      <c r="C9" s="204"/>
      <c r="D9" s="204"/>
      <c r="E9" s="204"/>
      <c r="F9" s="204"/>
    </row>
    <row r="10" spans="1:6" ht="39" customHeight="1" x14ac:dyDescent="0.2">
      <c r="A10" s="107" t="s">
        <v>217</v>
      </c>
      <c r="B10" s="108" t="s">
        <v>244</v>
      </c>
      <c r="C10" s="108" t="s">
        <v>245</v>
      </c>
      <c r="D10" s="108" t="s">
        <v>246</v>
      </c>
      <c r="E10" s="108" t="s">
        <v>247</v>
      </c>
      <c r="F10" s="108" t="s">
        <v>248</v>
      </c>
    </row>
    <row r="11" spans="1:6" s="114" customFormat="1" hidden="1" x14ac:dyDescent="0.2">
      <c r="A11" s="109"/>
      <c r="B11" s="110"/>
      <c r="C11" s="111"/>
      <c r="D11" s="110"/>
      <c r="E11" s="112"/>
      <c r="F11" s="113"/>
    </row>
    <row r="12" spans="1:6" s="114" customFormat="1" ht="15" x14ac:dyDescent="0.2">
      <c r="A12" s="174">
        <v>43334</v>
      </c>
      <c r="B12" s="175" t="s">
        <v>267</v>
      </c>
      <c r="C12" s="176" t="s">
        <v>200</v>
      </c>
      <c r="D12" s="175" t="s">
        <v>268</v>
      </c>
      <c r="E12" s="177">
        <v>150</v>
      </c>
      <c r="F12" s="116"/>
    </row>
    <row r="13" spans="1:6" s="114" customFormat="1" x14ac:dyDescent="0.2">
      <c r="A13" s="109"/>
      <c r="B13" s="115"/>
      <c r="C13" s="111"/>
      <c r="D13" s="115"/>
      <c r="E13" s="112"/>
      <c r="F13" s="116"/>
    </row>
    <row r="14" spans="1:6" s="114" customFormat="1" x14ac:dyDescent="0.2">
      <c r="A14" s="109"/>
      <c r="B14" s="115"/>
      <c r="C14" s="111"/>
      <c r="D14" s="115"/>
      <c r="E14" s="112"/>
      <c r="F14" s="116"/>
    </row>
    <row r="15" spans="1:6" s="114" customFormat="1" x14ac:dyDescent="0.2">
      <c r="A15" s="109"/>
      <c r="B15" s="115"/>
      <c r="C15" s="111"/>
      <c r="D15" s="115"/>
      <c r="E15" s="112"/>
      <c r="F15" s="116"/>
    </row>
    <row r="16" spans="1:6" s="114" customFormat="1" x14ac:dyDescent="0.2">
      <c r="A16" s="109"/>
      <c r="B16" s="115"/>
      <c r="C16" s="111"/>
      <c r="D16" s="115"/>
      <c r="E16" s="112"/>
      <c r="F16" s="116"/>
    </row>
    <row r="17" spans="1:7" s="114" customFormat="1" x14ac:dyDescent="0.2">
      <c r="A17" s="109"/>
      <c r="B17" s="115"/>
      <c r="C17" s="111"/>
      <c r="D17" s="115"/>
      <c r="E17" s="112"/>
      <c r="F17" s="116"/>
    </row>
    <row r="18" spans="1:7" s="114" customFormat="1" x14ac:dyDescent="0.2">
      <c r="A18" s="109"/>
      <c r="B18" s="115"/>
      <c r="C18" s="111"/>
      <c r="D18" s="115"/>
      <c r="E18" s="112"/>
      <c r="F18" s="116"/>
    </row>
    <row r="19" spans="1:7" s="114" customFormat="1" x14ac:dyDescent="0.2">
      <c r="A19" s="109"/>
      <c r="B19" s="115"/>
      <c r="C19" s="111"/>
      <c r="D19" s="115"/>
      <c r="E19" s="112"/>
      <c r="F19" s="116"/>
    </row>
    <row r="20" spans="1:7" s="114" customFormat="1" x14ac:dyDescent="0.2">
      <c r="A20" s="109"/>
      <c r="B20" s="115"/>
      <c r="C20" s="111"/>
      <c r="D20" s="115"/>
      <c r="E20" s="112"/>
      <c r="F20" s="116"/>
    </row>
    <row r="21" spans="1:7" s="114" customFormat="1" x14ac:dyDescent="0.2">
      <c r="A21" s="109"/>
      <c r="B21" s="115"/>
      <c r="C21" s="111"/>
      <c r="D21" s="115"/>
      <c r="E21" s="112"/>
      <c r="F21" s="116"/>
    </row>
    <row r="22" spans="1:7" s="114" customFormat="1" x14ac:dyDescent="0.2">
      <c r="A22" s="109"/>
      <c r="B22" s="115"/>
      <c r="C22" s="111"/>
      <c r="D22" s="115"/>
      <c r="E22" s="112"/>
      <c r="F22" s="116"/>
    </row>
    <row r="23" spans="1:7" s="114" customFormat="1" x14ac:dyDescent="0.2">
      <c r="A23" s="109"/>
      <c r="B23" s="115"/>
      <c r="C23" s="111"/>
      <c r="D23" s="115"/>
      <c r="E23" s="112"/>
      <c r="F23" s="116"/>
    </row>
    <row r="24" spans="1:7" s="114" customFormat="1" hidden="1" x14ac:dyDescent="0.2">
      <c r="A24" s="109"/>
      <c r="B24" s="110"/>
      <c r="C24" s="111"/>
      <c r="D24" s="110"/>
      <c r="E24" s="112"/>
      <c r="F24" s="113"/>
    </row>
    <row r="25" spans="1:7" ht="34.5" customHeight="1" x14ac:dyDescent="0.2">
      <c r="A25" s="117" t="s">
        <v>249</v>
      </c>
      <c r="B25" s="118" t="s">
        <v>250</v>
      </c>
      <c r="C25" s="119">
        <f>C26+C27</f>
        <v>1</v>
      </c>
      <c r="D25" s="120" t="str">
        <f>IF(SUBTOTAL(3,C11:C24)=SUBTOTAL(103,C11:C24),'Summary and sign-off'!$A$47,'Summary and sign-off'!$A$48)</f>
        <v>Check - there are no hidden rows with data</v>
      </c>
      <c r="E25" s="205" t="str">
        <f>IF('Summary and sign-off'!F59='Summary and sign-off'!F53,'Summary and sign-off'!A51,'Summary and sign-off'!A49)</f>
        <v>Check - each entry provides sufficient information</v>
      </c>
      <c r="F25" s="205"/>
      <c r="G25" s="114"/>
    </row>
    <row r="26" spans="1:7" ht="25.5" customHeight="1" x14ac:dyDescent="0.25">
      <c r="A26" s="121"/>
      <c r="B26" s="122" t="s">
        <v>199</v>
      </c>
      <c r="C26" s="123">
        <f>COUNTIF(C11:C24,'Summary and sign-off'!A44)</f>
        <v>0</v>
      </c>
      <c r="D26" s="124"/>
      <c r="E26" s="125"/>
      <c r="F26" s="126"/>
    </row>
    <row r="27" spans="1:7" ht="25.5" customHeight="1" x14ac:dyDescent="0.25">
      <c r="A27" s="121"/>
      <c r="B27" s="122" t="s">
        <v>200</v>
      </c>
      <c r="C27" s="123">
        <f>COUNTIF(C11:C24,'Summary and sign-off'!A45)</f>
        <v>1</v>
      </c>
      <c r="D27" s="124"/>
      <c r="E27" s="125"/>
      <c r="F27" s="126"/>
    </row>
    <row r="28" spans="1:7" x14ac:dyDescent="0.2">
      <c r="A28" s="75"/>
      <c r="B28" s="127"/>
      <c r="C28" s="75"/>
      <c r="D28" s="67"/>
      <c r="E28" s="67"/>
      <c r="F28" s="75"/>
    </row>
    <row r="29" spans="1:7" x14ac:dyDescent="0.2">
      <c r="A29" s="127" t="s">
        <v>43</v>
      </c>
      <c r="B29" s="127"/>
      <c r="C29" s="127"/>
      <c r="D29" s="127"/>
      <c r="E29" s="127"/>
      <c r="F29" s="127"/>
    </row>
    <row r="30" spans="1:7" ht="12.6" customHeight="1" x14ac:dyDescent="0.2">
      <c r="A30" s="73" t="s">
        <v>224</v>
      </c>
      <c r="B30" s="75"/>
      <c r="C30" s="75"/>
      <c r="D30" s="75"/>
      <c r="E30" s="75"/>
      <c r="F30" s="128"/>
    </row>
    <row r="31" spans="1:7" x14ac:dyDescent="0.2">
      <c r="A31" s="73" t="s">
        <v>181</v>
      </c>
      <c r="B31" s="72"/>
      <c r="C31" s="60"/>
      <c r="D31" s="60"/>
      <c r="E31" s="60"/>
      <c r="F31" s="66"/>
    </row>
    <row r="32" spans="1:7" x14ac:dyDescent="0.2">
      <c r="A32" s="73" t="s">
        <v>42</v>
      </c>
      <c r="B32" s="129"/>
      <c r="C32" s="129"/>
      <c r="D32" s="129"/>
      <c r="E32" s="129"/>
      <c r="F32" s="129"/>
    </row>
    <row r="33" spans="1:6" ht="12.75" customHeight="1" x14ac:dyDescent="0.2">
      <c r="A33" s="73" t="s">
        <v>251</v>
      </c>
      <c r="B33" s="75"/>
      <c r="C33" s="75"/>
      <c r="D33" s="75"/>
      <c r="E33" s="75"/>
      <c r="F33" s="75"/>
    </row>
    <row r="34" spans="1:6" ht="12.95" customHeight="1" x14ac:dyDescent="0.2">
      <c r="A34" s="130" t="s">
        <v>252</v>
      </c>
      <c r="B34" s="131"/>
      <c r="C34" s="131"/>
      <c r="D34" s="131"/>
      <c r="E34" s="131"/>
      <c r="F34" s="131"/>
    </row>
    <row r="35" spans="1:6" x14ac:dyDescent="0.2">
      <c r="A35" s="132" t="s">
        <v>253</v>
      </c>
      <c r="B35" s="133"/>
      <c r="C35" s="66"/>
      <c r="D35" s="66"/>
      <c r="E35" s="66"/>
      <c r="F35" s="66"/>
    </row>
    <row r="36" spans="1:6" ht="12.75" customHeight="1" x14ac:dyDescent="0.2">
      <c r="A36" s="132" t="s">
        <v>239</v>
      </c>
      <c r="B36" s="73"/>
      <c r="C36" s="134"/>
      <c r="D36" s="134"/>
      <c r="E36" s="134"/>
      <c r="F36" s="134"/>
    </row>
    <row r="37" spans="1:6" ht="12.75" customHeight="1" x14ac:dyDescent="0.2">
      <c r="A37" s="73"/>
      <c r="B37" s="73"/>
      <c r="C37" s="134"/>
      <c r="D37" s="134"/>
      <c r="E37" s="134"/>
      <c r="F37" s="134"/>
    </row>
    <row r="38" spans="1:6" ht="12.75" hidden="1" customHeight="1" x14ac:dyDescent="0.2">
      <c r="A38" s="73"/>
      <c r="B38" s="73"/>
      <c r="C38" s="134"/>
      <c r="D38" s="134"/>
      <c r="E38" s="134"/>
      <c r="F38" s="134"/>
    </row>
    <row r="39" spans="1:6" hidden="1" x14ac:dyDescent="0.2"/>
    <row r="40" spans="1:6" hidden="1" x14ac:dyDescent="0.2"/>
    <row r="41" spans="1:6" hidden="1" x14ac:dyDescent="0.2">
      <c r="A41" s="127"/>
      <c r="B41" s="127"/>
      <c r="C41" s="127"/>
      <c r="D41" s="127"/>
      <c r="E41" s="127"/>
      <c r="F41" s="127"/>
    </row>
    <row r="42" spans="1:6" hidden="1" x14ac:dyDescent="0.2">
      <c r="A42" s="127"/>
      <c r="B42" s="127"/>
      <c r="C42" s="127"/>
      <c r="D42" s="127"/>
      <c r="E42" s="127"/>
      <c r="F42" s="127"/>
    </row>
    <row r="43" spans="1:6" hidden="1" x14ac:dyDescent="0.2">
      <c r="A43" s="127"/>
      <c r="B43" s="127"/>
      <c r="C43" s="127"/>
      <c r="D43" s="127"/>
      <c r="E43" s="127"/>
      <c r="F43" s="127"/>
    </row>
    <row r="44" spans="1:6" hidden="1" x14ac:dyDescent="0.2">
      <c r="A44" s="127"/>
      <c r="B44" s="127"/>
      <c r="C44" s="127"/>
      <c r="D44" s="127"/>
      <c r="E44" s="127"/>
      <c r="F44" s="127"/>
    </row>
    <row r="45" spans="1:6" hidden="1" x14ac:dyDescent="0.2">
      <c r="A45" s="127"/>
      <c r="B45" s="127"/>
      <c r="C45" s="127"/>
      <c r="D45" s="127"/>
      <c r="E45" s="127"/>
      <c r="F45" s="127"/>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errorStyle="information" operator="greaterThan" allowBlank="1" showInputMessage="1" prompt="Provide specific $ value if possible">
          <x14:formula1>
            <xm:f>'Summary and sign-off'!$A$38:$A$43</xm:f>
          </x14:formula1>
          <xm:sqref>E11 E13:E24</xm:sqref>
        </x14:dataValidation>
        <x14:dataValidation type="list" allowBlank="1" showInputMessage="1" showErrorMessage="1" error="Use the drop down list (at the right of the cell)">
          <x14:formula1>
            <xm:f>'Summary and sign-off'!$A$44:$A$45</xm:f>
          </x14:formula1>
          <xm:sqref>C11 C13:C24</xm:sqref>
        </x14:dataValidation>
        <x14:dataValidation type="list" errorStyle="information" operator="greaterThan" allowBlank="1" showInputMessage="1" prompt="Provide specific $ value if possible">
          <x14:formula1>
            <xm:f>'[Copy of CE-Expense-Disclosure-Workbook -2018.xlsx]Summary and sign-off'!#REF!</xm:f>
          </x14:formula1>
          <xm:sqref>E12</xm:sqref>
        </x14:dataValidation>
        <x14:dataValidation type="list" allowBlank="1" showInputMessage="1" showErrorMessage="1" error="Use the drop down list (at the right of the cell)">
          <x14:formula1>
            <xm:f>'[Copy of CE-Expense-Disclosure-Workbook -2018.xlsx]Summary and sign-off'!#REF!</xm:f>
          </x14:formula1>
          <xm:sqref>C12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NZFS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 Sabrina</dc:creator>
  <cp:lastModifiedBy>Black, Fiona</cp:lastModifiedBy>
  <cp:lastPrinted>2019-01-11T00:12:33Z</cp:lastPrinted>
  <dcterms:created xsi:type="dcterms:W3CDTF">2018-08-06T23:37:49Z</dcterms:created>
  <dcterms:modified xsi:type="dcterms:W3CDTF">2019-01-28T20:51:19Z</dcterms:modified>
</cp:coreProperties>
</file>