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ckf\Desktop\FireNet updates\"/>
    </mc:Choice>
  </mc:AlternateContent>
  <bookViews>
    <workbookView xWindow="0" yWindow="0" windowWidth="28800" windowHeight="12300" activeTab="1"/>
  </bookViews>
  <sheets>
    <sheet name="Guidance for agencies" sheetId="1" r:id="rId1"/>
    <sheet name="Summary and sign-off" sheetId="2" r:id="rId2"/>
    <sheet name="Travel" sheetId="3" r:id="rId3"/>
    <sheet name="Hospitality" sheetId="4" r:id="rId4"/>
    <sheet name="All other expenses" sheetId="5" r:id="rId5"/>
    <sheet name="Gifts and benefits" sheetId="6" r:id="rId6"/>
  </sheets>
  <externalReferences>
    <externalReference r:id="rId7"/>
    <externalReference r:id="rId8"/>
    <externalReference r:id="rId9"/>
    <externalReference r:id="rId10"/>
    <externalReference r:id="rId11"/>
  </externalReferences>
  <definedNames>
    <definedName name="_1._Int_travel_ccard" localSheetId="0">#REF!</definedName>
    <definedName name="_xlnm._FilterDatabase" localSheetId="4" hidden="1">'All other expenses'!$A$10:$G$42</definedName>
    <definedName name="_xlnm._FilterDatabase" localSheetId="2" hidden="1">Travel!$A$11:$E$11</definedName>
    <definedName name="CCardclassifications" localSheetId="0">#REF!</definedName>
    <definedName name="_xlnm.Criteria" localSheetId="0">[1]Upload_Apr_R!#REF!</definedName>
    <definedName name="_xlnm.Criteria">[1]Upload_Apr_R!#REF!</definedName>
    <definedName name="_xlnm.Database" localSheetId="0">[1]Upload_Apr_R!#REF!</definedName>
    <definedName name="_xlnm.Database">[1]Upload_Apr_R!#REF!</definedName>
    <definedName name="Disclosed_objects" localSheetId="4">'[2]GL Codes_Mapped'!#REF!</definedName>
    <definedName name="Disclosed_objects" localSheetId="5">'[2]GL Codes_Mapped'!#REF!</definedName>
    <definedName name="Disclosed_objects" localSheetId="0">#REF!</definedName>
    <definedName name="Disclosed_objects" localSheetId="3">'[2]GL Codes_Mapped'!#REF!</definedName>
    <definedName name="Disclosed_objects" localSheetId="1">'[2]GL Codes_Mapped'!#REF!</definedName>
    <definedName name="Disclosed_objects" localSheetId="2">'[2]GL Codes_Mapped'!#REF!</definedName>
    <definedName name="Disclosed_objects">'[3]GL Codes_Mapped'!#REF!</definedName>
    <definedName name="GLspendclassifications" localSheetId="0">#REF!</definedName>
    <definedName name="_xlnm.Print_Area" localSheetId="4">'All other expenses'!$A$1:$E$48</definedName>
    <definedName name="_xlnm.Print_Area" localSheetId="5">'Gifts and benefits'!$A$1:$F$26</definedName>
    <definedName name="_xlnm.Print_Area" localSheetId="0">'Guidance for agencies'!$A$1:$A$58</definedName>
    <definedName name="_xlnm.Print_Area" localSheetId="3">Hospitality!$A$1:$E$24</definedName>
    <definedName name="_xlnm.Print_Area" localSheetId="1">'Summary and sign-off'!$A$1:$F$23</definedName>
    <definedName name="_xlnm.Print_Area" localSheetId="2">Travel!$A$1:$E$129</definedName>
    <definedName name="Undisclosed_objects"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6" l="1"/>
  <c r="F13" i="2" s="1"/>
  <c r="C16" i="6"/>
  <c r="E15" i="6"/>
  <c r="D15" i="6"/>
  <c r="B5" i="6"/>
  <c r="B4" i="6"/>
  <c r="B3" i="6"/>
  <c r="B2" i="6"/>
  <c r="D42" i="5"/>
  <c r="C42" i="5"/>
  <c r="B42" i="5"/>
  <c r="B5" i="5"/>
  <c r="B4" i="5"/>
  <c r="B3" i="5"/>
  <c r="B2" i="5"/>
  <c r="D17" i="4"/>
  <c r="C17" i="4"/>
  <c r="B17" i="4"/>
  <c r="B5" i="4"/>
  <c r="B4" i="4"/>
  <c r="B3" i="4"/>
  <c r="B2" i="4"/>
  <c r="D116" i="3"/>
  <c r="C116" i="3"/>
  <c r="B116" i="3"/>
  <c r="D106" i="3"/>
  <c r="B53" i="3"/>
  <c r="B49" i="3"/>
  <c r="B46" i="3"/>
  <c r="B55" i="2" s="1"/>
  <c r="F55" i="2" s="1"/>
  <c r="B45" i="3"/>
  <c r="B106" i="3" s="1"/>
  <c r="B16" i="2" s="1"/>
  <c r="B44" i="3"/>
  <c r="D39" i="3"/>
  <c r="C39" i="3"/>
  <c r="B39" i="3"/>
  <c r="B118" i="3" s="1"/>
  <c r="B5" i="3"/>
  <c r="B4" i="3"/>
  <c r="B3" i="3"/>
  <c r="B2" i="3"/>
  <c r="E59" i="2"/>
  <c r="C59" i="2"/>
  <c r="B59" i="2"/>
  <c r="D58" i="2"/>
  <c r="B58" i="2"/>
  <c r="D57" i="2"/>
  <c r="B57" i="2"/>
  <c r="F57" i="2" s="1"/>
  <c r="F56" i="2"/>
  <c r="D56" i="2"/>
  <c r="B56" i="2"/>
  <c r="D55" i="2"/>
  <c r="D54" i="2"/>
  <c r="B54" i="2"/>
  <c r="F54" i="2" s="1"/>
  <c r="B17" i="2"/>
  <c r="C13" i="2"/>
  <c r="F12" i="2"/>
  <c r="C12" i="2"/>
  <c r="B12" i="2"/>
  <c r="C11" i="2"/>
  <c r="C16" i="2" s="1"/>
  <c r="B6" i="2"/>
  <c r="B13" i="2" l="1"/>
  <c r="C120" i="3"/>
  <c r="B120" i="3"/>
  <c r="C17" i="2"/>
  <c r="C15" i="2"/>
  <c r="F58" i="2"/>
  <c r="F59" i="2"/>
  <c r="B15" i="2"/>
  <c r="B11" i="2" s="1"/>
  <c r="C106" i="3"/>
  <c r="C15" i="6"/>
  <c r="F11" i="2" s="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42" authorId="0" shapeId="0">
      <text>
        <r>
          <rPr>
            <sz val="9"/>
            <color indexed="81"/>
            <rFont val="Tahoma"/>
            <family val="2"/>
          </rPr>
          <t xml:space="preserve">
Insert additional rows as needed:
- 'right click' on a row number (left of screen)
- select 'Insert' (this will insert a row above it)
</t>
        </r>
      </text>
    </comment>
    <comment ref="A10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<sst xmlns="http://schemas.openxmlformats.org/spreadsheetml/2006/main" count="638" uniqueCount="313">
  <si>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</si>
  <si>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</si>
  <si>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</si>
  <si>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</si>
  <si>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</si>
  <si>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</si>
  <si>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</si>
  <si>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</si>
  <si>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</si>
  <si>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</si>
  <si>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</si>
  <si>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</si>
  <si>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</si>
  <si>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</si>
  <si>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</si>
  <si>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</si>
  <si>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</si>
  <si>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</si>
  <si>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</si>
  <si>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</si>
  <si>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</si>
  <si>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</si>
  <si>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</si>
  <si>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</si>
  <si>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</si>
  <si>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</si>
  <si>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</si>
  <si>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</si>
  <si>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</si>
  <si>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</si>
  <si>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</si>
  <si>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</si>
  <si>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</si>
  <si>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</si>
  <si>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</si>
  <si>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</si>
  <si>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</si>
  <si>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</si>
  <si>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</si>
  <si>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</si>
  <si>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</si>
  <si>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</si>
  <si>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</si>
  <si>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</si>
  <si>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</si>
  <si>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</si>
  <si>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</si>
  <si>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</si>
  <si>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</si>
  <si>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</si>
  <si>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</si>
  <si>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</si>
  <si>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</si>
  <si>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Fire and Emergency New Zealand</t>
  </si>
  <si>
    <t>Chief Executive**</t>
  </si>
  <si>
    <t>Rhys Jones</t>
  </si>
  <si>
    <t>Disclosure period start***</t>
  </si>
  <si>
    <t>Disclosure period end***</t>
  </si>
  <si>
    <t>Agency totals check</t>
  </si>
  <si>
    <t>Chief Executive approval****</t>
  </si>
  <si>
    <t>This disclosure has not yet been approved by the Chief Executive</t>
  </si>
  <si>
    <t>Other sign-off****</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</si>
  <si>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</si>
  <si>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</si>
  <si>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</si>
  <si>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</si>
  <si>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</si>
  <si>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</si>
  <si>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</si>
  <si>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</si>
  <si>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</si>
  <si>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</si>
  <si>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</si>
  <si>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</si>
  <si>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</si>
  <si>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</si>
  <si>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</si>
  <si>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</si>
  <si>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</si>
  <si>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</si>
  <si>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</si>
  <si>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</si>
  <si>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</si>
  <si>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</si>
  <si>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</si>
  <si>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</si>
  <si>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</si>
  <si>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</si>
  <si>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</si>
  <si>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</si>
  <si>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</si>
  <si>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</si>
  <si>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</si>
  <si>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</si>
  <si>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</si>
  <si>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</si>
  <si>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</si>
  <si>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</si>
  <si>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</si>
  <si>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</si>
  <si>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</si>
  <si>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</si>
  <si>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</si>
  <si>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</si>
  <si>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</si>
  <si>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</si>
  <si>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</si>
  <si>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</si>
  <si>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</si>
  <si>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</si>
  <si>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</si>
  <si>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</si>
  <si>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</si>
  <si>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</si>
  <si>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</si>
  <si>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</si>
  <si>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</si>
  <si>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</si>
  <si>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</si>
  <si>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</si>
  <si>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</si>
  <si>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</si>
  <si>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</si>
  <si>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</si>
  <si>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AFAC Board Meeting</t>
  </si>
  <si>
    <t>Accommodation</t>
  </si>
  <si>
    <t>Melbourne</t>
  </si>
  <si>
    <t>Canberra</t>
  </si>
  <si>
    <t>19 March 2019 - 22 March 2019</t>
  </si>
  <si>
    <t>Airfares</t>
  </si>
  <si>
    <t>Sydney</t>
  </si>
  <si>
    <t>AFAC Board Meeting (Airport to Hotel)</t>
  </si>
  <si>
    <t>Taxi</t>
  </si>
  <si>
    <t>AFAC Meeting</t>
  </si>
  <si>
    <t>Meals</t>
  </si>
  <si>
    <t>AFAC Meeting (Meeting to Airport)</t>
  </si>
  <si>
    <t>AFAC Meeting (Airport to NHQ)</t>
  </si>
  <si>
    <t>Wellington</t>
  </si>
  <si>
    <t>28 April 2019 - 2 May 2019</t>
  </si>
  <si>
    <t>AFAC Memorial  (NHQ to Airport)</t>
  </si>
  <si>
    <t>AFAC Memorial</t>
  </si>
  <si>
    <t>AFAC Memorial (Airport to hotel)</t>
  </si>
  <si>
    <t>Meal</t>
  </si>
  <si>
    <t>AFAC Memorial (Hotel to Airport)</t>
  </si>
  <si>
    <t>AFAC Memorial (Airport to NHQ)</t>
  </si>
  <si>
    <t>1 June 2019 - 4 June 2019</t>
  </si>
  <si>
    <t>AFAC Strategic Command Presentation</t>
  </si>
  <si>
    <t>AFAC Strategic Command Presentation (Airport to Hotel)</t>
  </si>
  <si>
    <t>AFAC Strategic Command Presentation (Hotel to Airport)</t>
  </si>
  <si>
    <t>AFAC Strategic Command Presentation (Airport to meeting)</t>
  </si>
  <si>
    <t>AFAC Strategic Command Presentation (Ferry terminal to meeting)</t>
  </si>
  <si>
    <t>AFAC Strategic Command Presentation (Meeting to Ferry terminal)</t>
  </si>
  <si>
    <t>AFAC Strategic Command Presentation (Meeting to CBD)</t>
  </si>
  <si>
    <t>Ferry</t>
  </si>
  <si>
    <t>AFAC Strategic Command Presentation (Airport to NHQ)</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</si>
  <si>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</si>
  <si>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</si>
  <si>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</si>
  <si>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New recruits welcome at National Training Centre</t>
  </si>
  <si>
    <t>Car park for 1 day</t>
  </si>
  <si>
    <t>Rotorua</t>
  </si>
  <si>
    <t>Area 3 Visit</t>
  </si>
  <si>
    <t>Auckland</t>
  </si>
  <si>
    <t>Area 3 Visit (hotel to Airport)</t>
  </si>
  <si>
    <t>Otago University meeting</t>
  </si>
  <si>
    <t>Meeting Re First Responsder Support</t>
  </si>
  <si>
    <t>Dunedin</t>
  </si>
  <si>
    <t>Meeting Re First Responder Support</t>
  </si>
  <si>
    <t>Rental car</t>
  </si>
  <si>
    <t>Meeting at Otago University</t>
  </si>
  <si>
    <t>Car park</t>
  </si>
  <si>
    <t>Waitangi Commemorations</t>
  </si>
  <si>
    <t>Kerikeri</t>
  </si>
  <si>
    <t>Nelson Fire Ground Visit with the Minister</t>
  </si>
  <si>
    <t>Nelson</t>
  </si>
  <si>
    <t>Nelson Fire Visit</t>
  </si>
  <si>
    <t>Nelson Fire Visit (Airport to NHQ)</t>
  </si>
  <si>
    <t>Nelson Fire Visit (NHQ to Airport)</t>
  </si>
  <si>
    <t>ELT Region 5 Visit</t>
  </si>
  <si>
    <t>Invercargill</t>
  </si>
  <si>
    <t>ELT Region 5 Visit (Airport to NHQ)</t>
  </si>
  <si>
    <t>25/03/2019 - 29 March 2019</t>
  </si>
  <si>
    <t>Christchurch Visit After Mass Shooting</t>
  </si>
  <si>
    <t>Christchurch</t>
  </si>
  <si>
    <t>Christchurch Visit After Mass Shooting (Meeting to Airport)</t>
  </si>
  <si>
    <t>Christchurch Visit After Mass Shooting (Airport to NHQ)</t>
  </si>
  <si>
    <t>1 April 2019 - 3 April 2019</t>
  </si>
  <si>
    <t>Manawatu Area Visit</t>
  </si>
  <si>
    <t>Manawatu</t>
  </si>
  <si>
    <t>15 April 2019 - 16 April 2019</t>
  </si>
  <si>
    <t>CE Area 19 Visit (NHQ to Airport)</t>
  </si>
  <si>
    <t>CE Area 19 Visit</t>
  </si>
  <si>
    <t>Car park for 2 days</t>
  </si>
  <si>
    <t>CE Area 19 Visit (Airport to NHQ)</t>
  </si>
  <si>
    <t>International Firefighters Day</t>
  </si>
  <si>
    <t>Parking</t>
  </si>
  <si>
    <t>CE Area Visit to Milford Sound (NHQ to Airport)</t>
  </si>
  <si>
    <t>CE Area Visit to Milford Sound (Airport to hotel)</t>
  </si>
  <si>
    <t>CE Area Visit to Milford Sound</t>
  </si>
  <si>
    <t>Milford Sound</t>
  </si>
  <si>
    <t>Te Anau</t>
  </si>
  <si>
    <t>Region 5 Area Visit and NZPFU Conference</t>
  </si>
  <si>
    <t>NZPFU Conference</t>
  </si>
  <si>
    <t>NZPFU Conference (Airport to hotel)</t>
  </si>
  <si>
    <t>NZPFU Conference (Conferenct to Airport)</t>
  </si>
  <si>
    <t>NZPFU Conference (Airport to NHQ)</t>
  </si>
  <si>
    <t>ELT AVA Ceremony</t>
  </si>
  <si>
    <t>ELT AVA Ceremony (NHQ to Airport)</t>
  </si>
  <si>
    <t>ELT AVA Ceremony (Airport to NHQ)</t>
  </si>
  <si>
    <t>Penske Meeting (NHQ to Airport)</t>
  </si>
  <si>
    <t>Penske Meeting</t>
  </si>
  <si>
    <t>ELT Waitangi Visit</t>
  </si>
  <si>
    <t>ELT Waitangi Workshop (NHQ to Airport)</t>
  </si>
  <si>
    <t>ELT Waitangi Workshop (Airport to hotel)</t>
  </si>
  <si>
    <t>Car rental</t>
  </si>
  <si>
    <t>ELT Waitangi Workshop</t>
  </si>
  <si>
    <t>Accommodation &amp; Meal</t>
  </si>
  <si>
    <t>16 June 2019 - 18 June 2019</t>
  </si>
  <si>
    <t>Auckland CE Meeting</t>
  </si>
  <si>
    <t>Redwood Station Opening</t>
  </si>
  <si>
    <t>27 June 2019 - 29 June 2019</t>
  </si>
  <si>
    <t>Board Regional Visit</t>
  </si>
  <si>
    <t>Gisborne</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</si>
  <si>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</si>
  <si>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</si>
  <si>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</si>
  <si>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</si>
  <si>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Meeting at DIA (NHQ to DIA)</t>
  </si>
  <si>
    <t>Meeting - Presumptive Care (Airport to the Parliament)</t>
  </si>
  <si>
    <t>Coffee Meeting with the Director of Australian Research Centre (Museum Hotel to NHQ)</t>
  </si>
  <si>
    <t>Subtotal - local travel</t>
  </si>
  <si>
    <t>July - Dec 2018</t>
  </si>
  <si>
    <t>Total travel expenses</t>
  </si>
  <si>
    <t>Check</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</si>
  <si>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</si>
  <si>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</si>
  <si>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</si>
  <si>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</si>
  <si>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</si>
  <si>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</si>
  <si>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 xml:space="preserve">FENZ Notes </t>
  </si>
  <si>
    <t>Some expenses from period July to December 2018 have been disclosed in this period due to information not available at last reporting time.</t>
  </si>
  <si>
    <t>Abbreviations:</t>
  </si>
  <si>
    <t>AFAC</t>
  </si>
  <si>
    <t>Australasian Fire Authorities Council</t>
  </si>
  <si>
    <t>AVA</t>
  </si>
  <si>
    <t>Afi Pacifica Group</t>
  </si>
  <si>
    <t>CE</t>
  </si>
  <si>
    <t>DIA</t>
  </si>
  <si>
    <t>Department of Internal Affairs</t>
  </si>
  <si>
    <t>HQ</t>
  </si>
  <si>
    <t>Headquarters</t>
  </si>
  <si>
    <t>NHQ</t>
  </si>
  <si>
    <t>National Headquarters</t>
  </si>
  <si>
    <t>NZPFU</t>
  </si>
  <si>
    <t>New Zealand Professional Fire Fighters Union</t>
  </si>
  <si>
    <t>OrgLT</t>
  </si>
  <si>
    <t>Organisational Leadership Team</t>
  </si>
  <si>
    <t>SLT</t>
  </si>
  <si>
    <t>Strategic Leadership Team</t>
  </si>
  <si>
    <t>UFBA</t>
  </si>
  <si>
    <t>United Fire Brigades Association</t>
  </si>
  <si>
    <t>USAR</t>
  </si>
  <si>
    <t>Urban Search and Rescue</t>
  </si>
  <si>
    <t>WAFA</t>
  </si>
  <si>
    <t>Women and Firefighting Australasia</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</si>
  <si>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</si>
  <si>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</si>
  <si>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</si>
  <si>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</si>
  <si>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</si>
  <si>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Coffee meeting with the Director of Australian Research Centre</t>
  </si>
  <si>
    <t>Coffee for 2</t>
  </si>
  <si>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</si>
  <si>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</si>
  <si>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</si>
  <si>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</si>
  <si>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</si>
  <si>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</si>
  <si>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</si>
  <si>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</si>
  <si>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</si>
  <si>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Part of employment agreement</t>
  </si>
  <si>
    <t>iPhone and iPad rental &amp; usage</t>
  </si>
  <si>
    <t>Company car petrol</t>
  </si>
  <si>
    <t>Company car road user charges</t>
  </si>
  <si>
    <t>Company car lease</t>
  </si>
  <si>
    <t xml:space="preserve">Total other expenses </t>
  </si>
  <si>
    <t>Notes</t>
  </si>
  <si>
    <t>FENZ Notes</t>
  </si>
  <si>
    <t>December expenses have been disclosed in this period due to information not available at last reporting time.</t>
  </si>
  <si>
    <t>iPhone and iPad usage charge for December 2018, March, May ans June 2019 have increased due to overseas roaming while attending conferences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</si>
  <si>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</si>
  <si>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</si>
  <si>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</si>
  <si>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</si>
  <si>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</si>
  <si>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</si>
  <si>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</si>
  <si>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</si>
  <si>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</si>
  <si>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2x Tickets to All Blacks v South Africa on 27/07/2019</t>
  </si>
  <si>
    <t>Air New Zealand</t>
  </si>
  <si>
    <t>Networking dinner and business update at Hippopotamus Hotel on 22/05/2019</t>
  </si>
  <si>
    <t>2x Tickets to the World of Wearable Arts on 26/09/ 2019</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</si>
  <si>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</si>
  <si>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</si>
  <si>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</si>
  <si>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</si>
  <si>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</si>
  <si>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</si>
  <si>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Car Park at NHQ</t>
  </si>
  <si>
    <t>Darryl Purdy, Deputy Chief Executive Finance and Business Operations and Raewyn Bleakley, Deputy Chief Executive Office of the Chief Executive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</si>
</sst>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1409]d\ mmmm\ yyyy;@"/>
    <numFmt numFmtId="165" formatCode="_(&quot;$&quot;* #,##0.00_);_(&quot;$&quot;* \(#,##0.00\);_(&quot;$&quot;* &quot;-&quot;??_);_(@_)"/>
    <numFmt numFmtId="166" formatCode="&quot;$&quot;#,##0.00_);[Red]\(&quot;$&quot;#,##0.00\)"/>
    <numFmt numFmtId="167" formatCode="#,##0.00_);[Red]\(#,##0.00\)"/>
    <numFmt numFmtId="168" formatCode="&quot;$&quot;#,##0.00;[Red]&quot;$&quot;#,##0.00"/>
    <numFmt numFmtId="169" formatCode="#,##0.00_ ;\-#,##0.00\ "/>
    <numFmt numFmtId="170" formatCode="_(* #,##0.00_);_(* \(#,##0.00\);_(* &quot;-&quot;??_);_(@_)"/>
    <numFmt numFmtId="171" formatCode="&quot;$&quot;#,##0.00"/>
  </numFmts>
  <fonts count="39" x14ac:knownFonts="1">
    <font>
      <sz val="11"/>
      <color theme="1"/>
      <name val="Calibri"/>
      <family val="2"/>
      <scheme val="minor"/>
    </font>
    <font>
      <sz val="11"/>
      <color theme="1"/>
      <name val="Calibri"/>
      <family val="2"/>
      <scheme val="minor"/>
    </font>
    <font>
      <sz val="10"/>
      <color theme="1"/>
      <name val="Arial"/>
      <family val="2"/>
    </font>
    <font>
      <b/>
      <sz val="12"/>
      <color theme="0"/>
      <name val="Arial"/>
      <family val="2"/>
    </font>
    <font>
      <sz val="11"/>
      <color rgb="FFFF0000"/>
      <name val="Arial"/>
      <family val="2"/>
    </font>
    <font>
      <u/>
      <sz val="10"/>
      <color theme="10"/>
      <name val="Arial"/>
      <family val="2"/>
    </font>
    <font>
      <u/>
      <sz val="11"/>
      <color theme="10"/>
      <name val="Arial"/>
      <family val="2"/>
    </font>
    <font>
      <sz val="11"/>
      <name val="Arial"/>
      <family val="2"/>
    </font>
    <font>
      <b/>
      <sz val="11"/>
      <name val="Arial"/>
      <family val="2"/>
    </font>
    <font>
      <b/>
      <sz val="11"/>
      <color theme="0"/>
      <name val="Arial"/>
      <family val="2"/>
    </font>
    <font>
      <sz val="11"/>
      <color theme="1"/>
      <name val="Arial"/>
      <family val="2"/>
    </font>
    <font>
      <b/>
      <sz val="10"/>
      <color theme="0"/>
      <name val="Arial"/>
      <family val="2"/>
    </font>
    <font>
      <sz val="10"/>
      <color theme="0"/>
      <name val="Arial"/>
      <family val="2"/>
    </font>
    <font>
      <sz val="11"/>
      <color theme="10"/>
      <name val="Arial"/>
      <family val="2"/>
    </font>
    <font>
      <u/>
      <sz val="11"/>
      <color rgb="FF0070C0"/>
      <name val="Arial"/>
      <family val="2"/>
    </font>
    <font>
      <sz val="9"/>
      <color indexed="81"/>
      <name val="Tahoma"/>
      <family val="2"/>
    </font>
    <font>
      <b/>
      <sz val="16"/>
      <color theme="0"/>
      <name val="Arial"/>
      <family val="2"/>
    </font>
    <font>
      <sz val="12"/>
      <color theme="1"/>
      <name val="Arial"/>
      <family val="2"/>
    </font>
    <font>
      <sz val="12"/>
      <color indexed="8"/>
      <name val="Arial"/>
      <family val="2"/>
    </font>
    <font>
      <sz val="10"/>
      <name val="Arial"/>
      <family val="2"/>
    </font>
    <font>
      <b/>
      <sz val="10"/>
      <name val="Arial"/>
      <family val="2"/>
    </font>
    <font>
      <b/>
      <sz val="12"/>
      <name val="Arial"/>
      <family val="2"/>
    </font>
    <font>
      <b/>
      <i/>
      <sz val="12"/>
      <color indexed="8"/>
      <name val="Arial"/>
      <family val="2"/>
    </font>
    <font>
      <b/>
      <sz val="10"/>
      <color theme="1" tint="0.499984740745262"/>
      <name val="Arial"/>
      <family val="2"/>
    </font>
    <font>
      <sz val="10"/>
      <color theme="1" tint="0.499984740745262"/>
      <name val="Arial"/>
      <family val="2"/>
    </font>
    <font>
      <b/>
      <sz val="10"/>
      <color indexed="8"/>
      <name val="Arial"/>
      <family val="2"/>
    </font>
    <font>
      <b/>
      <sz val="10"/>
      <color theme="1"/>
      <name val="Arial"/>
      <family val="2"/>
    </font>
    <font>
      <sz val="10"/>
      <color indexed="8"/>
      <name val="Arial"/>
      <family val="2"/>
    </font>
    <font>
      <b/>
      <sz val="12"/>
      <color indexed="8"/>
      <name val="Arial"/>
      <family val="2"/>
    </font>
    <font>
      <i/>
      <sz val="10"/>
      <color indexed="8"/>
      <name val="Arial"/>
      <family val="2"/>
    </font>
    <font>
      <sz val="12"/>
      <color theme="0"/>
      <name val="Arial"/>
      <family val="2"/>
    </font>
    <font>
      <sz val="10"/>
      <color rgb="FFFF0000"/>
      <name val="Arial"/>
      <family val="2"/>
    </font>
    <font>
      <b/>
      <sz val="10"/>
      <color rgb="FFFFC000"/>
      <name val="Arial"/>
      <family val="2"/>
    </font>
    <font>
      <sz val="12"/>
      <name val="Calibri"/>
      <family val="2"/>
      <scheme val="minor"/>
    </font>
    <font>
      <i/>
      <sz val="10"/>
      <color theme="1"/>
      <name val="Arial"/>
      <family val="2"/>
    </font>
    <font>
      <b/>
      <i/>
      <sz val="10"/>
      <color theme="1"/>
      <name val="Arial"/>
      <family val="2"/>
    </font>
    <font>
      <b/>
      <sz val="11"/>
      <color theme="1"/>
      <name val="Arial"/>
      <family val="2"/>
    </font>
    <font>
      <b/>
      <sz val="12"/>
      <color theme="1"/>
      <name val="Arial"/>
      <family val="2"/>
    </font>
    <font>
      <b/>
      <sz val="12"/>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6">
    <xf numFmtId="0" fontId="0" fillId="0" borderId="0"/>
    <xf numFmtId="43" fontId="1" fillId="0" borderId="0" applyFont="0" applyFill="0" applyBorder="0" applyAlignment="0" applyProtection="0"/>
    <xf numFmtId="0" fontId="2" fillId="0" borderId="0"/>
    <xf numFmtId="0" fontId="5" fillId="0" borderId="0" applyNumberFormat="0" applyFill="0" applyBorder="0" applyAlignment="0" applyProtection="0"/>
    <xf numFmtId="165" fontId="2" fillId="0" borderId="0" applyFont="0" applyFill="0" applyBorder="0" applyAlignment="0" applyProtection="0"/>
    <xf numFmtId="170" fontId="1" fillId="0" borderId="0" applyFont="0" applyFill="0" applyBorder="0" applyAlignment="0" applyProtection="0"/>
  </cellStyleXfs>
  <cellXfs count="207">
    <xf numFmtId="0" fontId="0" fillId="0" borderId="0" xfId="0"/>
    <xf numFmtId="0" fontId="3" fillId="2" borderId="0" xfId="2" applyFont="1" applyFill="1" applyAlignment="1" applyProtection="1">
      <alignment horizontal="center" vertical="center"/>
    </xf>
    <xf numFmtId="0" fontId="4" fillId="0" borderId="0" xfId="2" applyFont="1" applyFill="1" applyAlignment="1" applyProtection="1">
      <alignment horizontal="center"/>
    </xf>
    <xf numFmtId="0" fontId="2" fillId="0" borderId="0" xfId="2" applyProtection="1"/>
    <xf numFmtId="0" fontId="6" fillId="3" borderId="0" xfId="3" applyFont="1" applyFill="1" applyAlignment="1" applyProtection="1">
      <alignment vertical="center" wrapText="1"/>
    </xf>
    <xf numFmtId="0" fontId="7" fillId="0" borderId="0" xfId="2" applyFont="1" applyAlignment="1" applyProtection="1">
      <alignment vertical="center"/>
    </xf>
    <xf numFmtId="0" fontId="8" fillId="4" borderId="1" xfId="2" applyFont="1" applyFill="1" applyBorder="1" applyAlignment="1" applyProtection="1">
      <alignment horizontal="center" vertical="center" wrapText="1"/>
    </xf>
    <xf numFmtId="0" fontId="9" fillId="2" borderId="0" xfId="2" applyFont="1" applyFill="1" applyAlignment="1" applyProtection="1">
      <alignment horizontal="justify" vertical="center"/>
    </xf>
    <xf numFmtId="0" fontId="10" fillId="0" borderId="0" xfId="2" applyFont="1" applyAlignment="1" applyProtection="1">
      <alignment vertical="center"/>
    </xf>
    <xf numFmtId="0" fontId="10" fillId="0" borderId="0" xfId="2" applyFont="1" applyFill="1" applyAlignment="1" applyProtection="1">
      <alignment vertical="center"/>
    </xf>
    <xf numFmtId="0" fontId="11" fillId="0" borderId="0" xfId="2" applyFont="1" applyFill="1" applyAlignment="1" applyProtection="1">
      <alignment horizontal="center" wrapText="1"/>
    </xf>
    <xf numFmtId="0" fontId="10" fillId="0" borderId="0" xfId="2" applyFont="1" applyFill="1" applyAlignment="1" applyProtection="1">
      <alignment vertical="center" wrapText="1"/>
    </xf>
    <xf numFmtId="0" fontId="7" fillId="0" borderId="0" xfId="2" applyFont="1" applyFill="1" applyAlignment="1" applyProtection="1">
      <alignment horizontal="justify" vertical="center"/>
    </xf>
    <xf numFmtId="0" fontId="6" fillId="0" borderId="0" xfId="3" applyFont="1" applyFill="1" applyAlignment="1" applyProtection="1">
      <alignment horizontal="justify" vertical="center"/>
    </xf>
    <xf numFmtId="0" fontId="10" fillId="0" borderId="0" xfId="2" applyFont="1" applyFill="1" applyAlignment="1" applyProtection="1">
      <alignment horizontal="justify" vertical="center"/>
    </xf>
    <xf numFmtId="0" fontId="9" fillId="5" borderId="0" xfId="2" applyFont="1" applyFill="1" applyAlignment="1" applyProtection="1">
      <alignment horizontal="justify" vertical="center"/>
    </xf>
    <xf numFmtId="0" fontId="7" fillId="0" borderId="0" xfId="2" applyFont="1" applyAlignment="1" applyProtection="1">
      <alignment horizontal="justify" vertical="center"/>
    </xf>
    <xf numFmtId="0" fontId="10" fillId="0" borderId="0" xfId="2" applyFont="1" applyAlignment="1" applyProtection="1">
      <alignment vertical="center" wrapText="1"/>
    </xf>
    <xf numFmtId="0" fontId="6" fillId="0" borderId="0" xfId="3" applyFont="1" applyAlignment="1" applyProtection="1">
      <alignment horizontal="justify" vertical="center"/>
    </xf>
    <xf numFmtId="0" fontId="7" fillId="0" borderId="0" xfId="3" applyFont="1" applyAlignment="1" applyProtection="1">
      <alignment horizontal="justify" vertical="center"/>
    </xf>
    <xf numFmtId="0" fontId="10" fillId="0" borderId="0" xfId="2" applyFont="1" applyAlignment="1" applyProtection="1">
      <alignment horizontal="justify" vertical="center"/>
    </xf>
    <xf numFmtId="0" fontId="7" fillId="0" borderId="0" xfId="2" applyFont="1" applyAlignment="1" applyProtection="1">
      <alignment horizontal="left" vertical="center" wrapText="1"/>
    </xf>
    <xf numFmtId="0" fontId="6" fillId="0" borderId="0" xfId="3" applyFont="1" applyAlignment="1" applyProtection="1">
      <alignment vertical="center"/>
    </xf>
    <xf numFmtId="0" fontId="7" fillId="3" borderId="0" xfId="3" applyFont="1" applyFill="1" applyAlignment="1" applyProtection="1">
      <alignment horizontal="justify" vertical="center"/>
    </xf>
    <xf numFmtId="0" fontId="7" fillId="0" borderId="0" xfId="2" applyFont="1" applyAlignment="1" applyProtection="1">
      <alignment horizontal="center" vertical="center"/>
    </xf>
    <xf numFmtId="0" fontId="2" fillId="0" borderId="0" xfId="2" applyAlignment="1" applyProtection="1">
      <alignment wrapText="1"/>
    </xf>
    <xf numFmtId="0" fontId="3" fillId="2" borderId="0" xfId="2" applyFont="1" applyFill="1" applyBorder="1" applyAlignment="1" applyProtection="1">
      <alignment vertical="center" wrapText="1" readingOrder="1"/>
    </xf>
    <xf numFmtId="0" fontId="18" fillId="0" borderId="0" xfId="2" applyFont="1" applyBorder="1" applyAlignment="1" applyProtection="1">
      <alignment vertical="center" wrapText="1" readingOrder="1"/>
    </xf>
    <xf numFmtId="0" fontId="3" fillId="5" borderId="0" xfId="2" applyFont="1" applyFill="1" applyBorder="1" applyAlignment="1" applyProtection="1">
      <alignment vertical="center" wrapText="1" readingOrder="1"/>
    </xf>
    <xf numFmtId="165" fontId="3" fillId="5" borderId="0" xfId="4" applyFont="1" applyFill="1" applyBorder="1" applyAlignment="1" applyProtection="1">
      <alignment horizontal="center" vertical="center" wrapText="1" readingOrder="1"/>
    </xf>
    <xf numFmtId="165" fontId="3" fillId="0" borderId="0" xfId="4" applyFont="1" applyFill="1" applyBorder="1" applyAlignment="1" applyProtection="1">
      <alignment horizontal="center" vertical="center" wrapText="1" readingOrder="1"/>
    </xf>
    <xf numFmtId="0" fontId="3" fillId="6" borderId="0" xfId="2" applyFont="1" applyFill="1" applyBorder="1" applyAlignment="1" applyProtection="1">
      <alignment vertical="center" wrapText="1" readingOrder="1"/>
    </xf>
    <xf numFmtId="165" fontId="3" fillId="6" borderId="0" xfId="4" applyFont="1" applyFill="1" applyBorder="1" applyAlignment="1" applyProtection="1">
      <alignment horizontal="center" vertical="center" wrapText="1" readingOrder="1"/>
    </xf>
    <xf numFmtId="0" fontId="11" fillId="0" borderId="0" xfId="2" applyFont="1" applyFill="1" applyBorder="1" applyAlignment="1" applyProtection="1">
      <alignment wrapText="1"/>
    </xf>
    <xf numFmtId="0" fontId="12" fillId="0" borderId="0" xfId="2" applyFont="1" applyProtection="1"/>
    <xf numFmtId="0" fontId="20" fillId="0" borderId="4" xfId="2" applyFont="1" applyFill="1" applyBorder="1" applyAlignment="1" applyProtection="1">
      <alignment vertical="center" wrapText="1" readingOrder="1"/>
    </xf>
    <xf numFmtId="166" fontId="20" fillId="0" borderId="5" xfId="4" applyNumberFormat="1" applyFont="1" applyFill="1" applyBorder="1" applyAlignment="1" applyProtection="1">
      <alignment vertical="center" wrapText="1" readingOrder="1"/>
    </xf>
    <xf numFmtId="0" fontId="19" fillId="0" borderId="6" xfId="4" applyNumberFormat="1" applyFont="1" applyFill="1" applyBorder="1" applyAlignment="1" applyProtection="1">
      <alignment horizontal="center" vertical="center" wrapText="1" readingOrder="1"/>
    </xf>
    <xf numFmtId="0" fontId="21" fillId="0" borderId="0" xfId="2" applyFont="1" applyFill="1" applyBorder="1" applyAlignment="1" applyProtection="1">
      <alignment vertical="center" wrapText="1" readingOrder="1"/>
    </xf>
    <xf numFmtId="1" fontId="20" fillId="0" borderId="6" xfId="2" applyNumberFormat="1" applyFont="1" applyFill="1" applyBorder="1" applyAlignment="1" applyProtection="1">
      <alignment horizontal="center" vertical="center" wrapText="1"/>
    </xf>
    <xf numFmtId="0" fontId="22" fillId="0" borderId="0" xfId="2" applyFont="1" applyFill="1" applyBorder="1" applyAlignment="1" applyProtection="1">
      <alignment wrapText="1"/>
    </xf>
    <xf numFmtId="0" fontId="20" fillId="0" borderId="0" xfId="2" applyFont="1" applyFill="1" applyBorder="1" applyAlignment="1" applyProtection="1">
      <alignment vertical="center" wrapText="1" readingOrder="1"/>
    </xf>
    <xf numFmtId="166" fontId="20" fillId="0" borderId="0" xfId="4" applyNumberFormat="1" applyFont="1" applyFill="1" applyBorder="1" applyAlignment="1" applyProtection="1">
      <alignment vertical="center" wrapText="1" readingOrder="1"/>
    </xf>
    <xf numFmtId="0" fontId="19" fillId="0" borderId="0" xfId="4" applyNumberFormat="1" applyFont="1" applyFill="1" applyBorder="1" applyAlignment="1" applyProtection="1">
      <alignment horizontal="center" vertical="center" wrapText="1" readingOrder="1"/>
    </xf>
    <xf numFmtId="0" fontId="19" fillId="0" borderId="0" xfId="2" applyFont="1" applyFill="1" applyBorder="1" applyAlignment="1" applyProtection="1">
      <alignment vertical="center"/>
    </xf>
    <xf numFmtId="1" fontId="21" fillId="0" borderId="0" xfId="2" applyNumberFormat="1" applyFont="1" applyFill="1" applyBorder="1" applyAlignment="1" applyProtection="1">
      <alignment horizontal="center" vertical="center" wrapText="1"/>
    </xf>
    <xf numFmtId="0" fontId="2" fillId="0" borderId="0" xfId="2" applyFill="1" applyBorder="1" applyAlignment="1" applyProtection="1">
      <alignment wrapText="1"/>
    </xf>
    <xf numFmtId="0" fontId="23" fillId="0" borderId="4" xfId="2" applyFont="1" applyFill="1" applyBorder="1" applyAlignment="1" applyProtection="1">
      <alignment horizontal="left" vertical="center" wrapText="1" indent="2" readingOrder="1"/>
    </xf>
    <xf numFmtId="166" fontId="23" fillId="0" borderId="5" xfId="4" applyNumberFormat="1" applyFont="1" applyFill="1" applyBorder="1" applyAlignment="1" applyProtection="1">
      <alignment vertical="center" wrapText="1" readingOrder="1"/>
    </xf>
    <xf numFmtId="0" fontId="24" fillId="0" borderId="6" xfId="4" applyNumberFormat="1" applyFont="1" applyFill="1" applyBorder="1" applyAlignment="1" applyProtection="1">
      <alignment horizontal="center" vertical="center" wrapText="1" readingOrder="1"/>
    </xf>
    <xf numFmtId="165" fontId="21" fillId="0" borderId="0" xfId="4" applyFont="1" applyFill="1" applyBorder="1" applyAlignment="1" applyProtection="1">
      <alignment vertical="center" wrapText="1" readingOrder="1"/>
    </xf>
    <xf numFmtId="0" fontId="19" fillId="0" borderId="0" xfId="2" applyFont="1" applyFill="1" applyAlignment="1" applyProtection="1">
      <alignment vertical="center" wrapText="1"/>
    </xf>
    <xf numFmtId="0" fontId="2" fillId="0" borderId="0" xfId="2" applyBorder="1" applyAlignment="1" applyProtection="1">
      <alignment wrapText="1"/>
    </xf>
    <xf numFmtId="0" fontId="25" fillId="0" borderId="0" xfId="2" applyFont="1" applyBorder="1" applyAlignment="1" applyProtection="1">
      <alignment wrapText="1"/>
    </xf>
    <xf numFmtId="0" fontId="3" fillId="0" borderId="0" xfId="2" applyFont="1" applyFill="1" applyBorder="1" applyAlignment="1" applyProtection="1">
      <alignment vertical="center" wrapText="1" readingOrder="1"/>
    </xf>
    <xf numFmtId="0" fontId="2" fillId="0" borderId="0" xfId="2" applyFill="1" applyAlignment="1" applyProtection="1">
      <alignment vertical="center" wrapText="1"/>
    </xf>
    <xf numFmtId="0" fontId="2" fillId="0" borderId="0" xfId="2" applyFill="1" applyAlignment="1" applyProtection="1">
      <alignment wrapText="1"/>
    </xf>
    <xf numFmtId="0" fontId="26" fillId="0" borderId="0" xfId="2" applyFont="1" applyFill="1" applyBorder="1" applyAlignment="1" applyProtection="1">
      <alignment wrapText="1"/>
    </xf>
    <xf numFmtId="0" fontId="25" fillId="0" borderId="0" xfId="2" applyFont="1" applyFill="1" applyBorder="1" applyAlignment="1" applyProtection="1">
      <alignment wrapText="1"/>
    </xf>
    <xf numFmtId="0" fontId="2" fillId="0" borderId="0" xfId="2" applyFont="1" applyBorder="1" applyAlignment="1" applyProtection="1">
      <alignment vertical="center"/>
    </xf>
    <xf numFmtId="0" fontId="2" fillId="0" borderId="0" xfId="2" applyFont="1" applyBorder="1" applyAlignment="1" applyProtection="1"/>
    <xf numFmtId="0" fontId="2" fillId="0" borderId="0" xfId="2" applyFont="1" applyBorder="1" applyAlignment="1" applyProtection="1">
      <alignment wrapText="1"/>
    </xf>
    <xf numFmtId="0" fontId="2" fillId="0" borderId="0" xfId="2" applyBorder="1" applyAlignment="1" applyProtection="1">
      <alignment vertical="top" wrapText="1"/>
    </xf>
    <xf numFmtId="0" fontId="26" fillId="7" borderId="0" xfId="2" applyFont="1" applyFill="1" applyAlignment="1" applyProtection="1"/>
    <xf numFmtId="0" fontId="26" fillId="7" borderId="0" xfId="2" applyFont="1" applyFill="1" applyAlignment="1" applyProtection="1">
      <alignment wrapText="1"/>
    </xf>
    <xf numFmtId="0" fontId="2" fillId="8" borderId="0" xfId="2" applyFill="1" applyAlignment="1" applyProtection="1"/>
    <xf numFmtId="0" fontId="2" fillId="8" borderId="0" xfId="2" applyFont="1" applyFill="1" applyAlignment="1" applyProtection="1">
      <alignment wrapText="1"/>
    </xf>
    <xf numFmtId="0" fontId="2" fillId="9" borderId="0" xfId="2" applyFill="1" applyAlignment="1" applyProtection="1"/>
    <xf numFmtId="0" fontId="2" fillId="9" borderId="0" xfId="2" applyFill="1" applyBorder="1" applyAlignment="1" applyProtection="1"/>
    <xf numFmtId="0" fontId="2" fillId="9" borderId="0" xfId="2" applyFill="1" applyAlignment="1" applyProtection="1">
      <alignment wrapText="1"/>
    </xf>
    <xf numFmtId="0" fontId="2" fillId="8" borderId="0" xfId="2" applyFont="1" applyFill="1" applyBorder="1" applyAlignment="1" applyProtection="1"/>
    <xf numFmtId="0" fontId="2" fillId="8" borderId="0" xfId="2" applyFill="1" applyAlignment="1" applyProtection="1">
      <alignment wrapText="1"/>
    </xf>
    <xf numFmtId="0" fontId="2" fillId="8" borderId="0" xfId="2" applyFont="1" applyFill="1" applyBorder="1" applyAlignment="1" applyProtection="1">
      <alignment wrapText="1"/>
    </xf>
    <xf numFmtId="0" fontId="27" fillId="9" borderId="0" xfId="2" applyFont="1" applyFill="1" applyBorder="1" applyAlignment="1" applyProtection="1">
      <alignment wrapText="1"/>
    </xf>
    <xf numFmtId="0" fontId="2" fillId="8" borderId="0" xfId="2" applyFill="1" applyAlignment="1" applyProtection="1">
      <alignment horizontal="left" vertical="top"/>
    </xf>
    <xf numFmtId="0" fontId="2" fillId="9" borderId="0" xfId="2" applyFont="1" applyFill="1" applyAlignment="1" applyProtection="1">
      <alignment horizontal="left" vertical="top" wrapText="1"/>
    </xf>
    <xf numFmtId="0" fontId="2" fillId="8" borderId="0" xfId="2" applyFont="1" applyFill="1" applyAlignment="1" applyProtection="1">
      <alignment horizontal="left" vertical="top" wrapText="1"/>
    </xf>
    <xf numFmtId="0" fontId="26" fillId="8" borderId="0" xfId="2" applyFont="1" applyFill="1" applyAlignment="1" applyProtection="1">
      <alignment wrapText="1"/>
    </xf>
    <xf numFmtId="0" fontId="26" fillId="8" borderId="0" xfId="2" applyFont="1" applyFill="1" applyBorder="1" applyAlignment="1" applyProtection="1">
      <alignment wrapText="1"/>
    </xf>
    <xf numFmtId="0" fontId="2" fillId="8" borderId="0" xfId="2" applyFont="1" applyFill="1" applyBorder="1" applyProtection="1"/>
    <xf numFmtId="0" fontId="26" fillId="9" borderId="0" xfId="2" applyFont="1" applyFill="1" applyAlignment="1" applyProtection="1"/>
    <xf numFmtId="0" fontId="26" fillId="9" borderId="0" xfId="2" applyFont="1" applyFill="1" applyAlignment="1" applyProtection="1">
      <alignment wrapText="1"/>
    </xf>
    <xf numFmtId="0" fontId="26" fillId="9" borderId="0" xfId="2" applyFont="1" applyFill="1" applyBorder="1" applyAlignment="1" applyProtection="1">
      <alignment wrapText="1"/>
    </xf>
    <xf numFmtId="0" fontId="2" fillId="9" borderId="0" xfId="2" applyFont="1" applyFill="1" applyBorder="1" applyProtection="1"/>
    <xf numFmtId="2" fontId="2" fillId="9" borderId="0" xfId="2" applyNumberFormat="1" applyFont="1" applyFill="1" applyAlignment="1" applyProtection="1">
      <alignment vertical="top"/>
    </xf>
    <xf numFmtId="0" fontId="26" fillId="8" borderId="0" xfId="2" applyFont="1" applyFill="1" applyAlignment="1" applyProtection="1">
      <alignment horizontal="center" vertical="top"/>
    </xf>
    <xf numFmtId="1" fontId="2" fillId="8" borderId="0" xfId="2" applyNumberFormat="1" applyFont="1" applyFill="1" applyBorder="1" applyAlignment="1" applyProtection="1">
      <alignment horizontal="center"/>
    </xf>
    <xf numFmtId="0" fontId="2" fillId="8" borderId="0" xfId="2" applyFont="1" applyFill="1" applyBorder="1" applyAlignment="1" applyProtection="1">
      <alignment horizontal="center"/>
    </xf>
    <xf numFmtId="1" fontId="26" fillId="8" borderId="0" xfId="2" applyNumberFormat="1" applyFont="1" applyFill="1" applyBorder="1" applyAlignment="1" applyProtection="1">
      <alignment horizontal="center"/>
    </xf>
    <xf numFmtId="0" fontId="26" fillId="9" borderId="0" xfId="2" applyFont="1" applyFill="1" applyBorder="1" applyAlignment="1" applyProtection="1">
      <alignment horizontal="center" wrapText="1"/>
    </xf>
    <xf numFmtId="1" fontId="2" fillId="9" borderId="0" xfId="2" applyNumberFormat="1" applyFont="1" applyFill="1" applyBorder="1" applyAlignment="1" applyProtection="1">
      <alignment horizontal="center"/>
    </xf>
    <xf numFmtId="0" fontId="2" fillId="9" borderId="0" xfId="2" applyFont="1" applyFill="1" applyBorder="1" applyAlignment="1" applyProtection="1">
      <alignment horizontal="center"/>
    </xf>
    <xf numFmtId="0" fontId="26" fillId="8" borderId="0" xfId="2" applyFont="1" applyFill="1" applyAlignment="1" applyProtection="1">
      <alignment horizontal="center" wrapText="1"/>
    </xf>
    <xf numFmtId="0" fontId="11" fillId="5" borderId="0" xfId="2" applyFont="1" applyFill="1" applyBorder="1" applyAlignment="1" applyProtection="1">
      <alignment vertical="center" wrapText="1"/>
    </xf>
    <xf numFmtId="0" fontId="25" fillId="0" borderId="0" xfId="2" applyFont="1" applyBorder="1" applyAlignment="1" applyProtection="1">
      <alignment vertical="center" wrapText="1"/>
    </xf>
    <xf numFmtId="164" fontId="19" fillId="4" borderId="4" xfId="2" applyNumberFormat="1" applyFont="1" applyFill="1" applyBorder="1" applyAlignment="1" applyProtection="1">
      <alignment vertical="center"/>
      <protection locked="0"/>
    </xf>
    <xf numFmtId="166" fontId="19" fillId="4" borderId="5" xfId="2" applyNumberFormat="1" applyFont="1" applyFill="1" applyBorder="1" applyAlignment="1" applyProtection="1">
      <alignment vertical="center" wrapText="1"/>
      <protection locked="0"/>
    </xf>
    <xf numFmtId="0" fontId="19" fillId="4" borderId="5" xfId="2" applyFont="1" applyFill="1" applyBorder="1" applyAlignment="1" applyProtection="1">
      <alignment vertical="center" wrapText="1"/>
      <protection locked="0"/>
    </xf>
    <xf numFmtId="0" fontId="19" fillId="4" borderId="6" xfId="2" applyFont="1" applyFill="1" applyBorder="1" applyAlignment="1" applyProtection="1">
      <alignment vertical="center" wrapText="1"/>
      <protection locked="0"/>
    </xf>
    <xf numFmtId="0" fontId="2" fillId="0" borderId="0" xfId="2" applyAlignment="1" applyProtection="1">
      <alignment wrapText="1"/>
      <protection locked="0"/>
    </xf>
    <xf numFmtId="0" fontId="2" fillId="0" borderId="0" xfId="2" applyProtection="1">
      <protection locked="0"/>
    </xf>
    <xf numFmtId="164" fontId="19" fillId="4" borderId="4" xfId="2" applyNumberFormat="1" applyFont="1" applyFill="1" applyBorder="1" applyAlignment="1" applyProtection="1">
      <alignment horizontal="right" vertical="center"/>
      <protection locked="0"/>
    </xf>
    <xf numFmtId="164" fontId="19" fillId="4" borderId="8" xfId="2" applyNumberFormat="1" applyFont="1" applyFill="1" applyBorder="1" applyAlignment="1" applyProtection="1">
      <alignment vertical="center" wrapText="1"/>
      <protection locked="0"/>
    </xf>
    <xf numFmtId="166" fontId="19" fillId="4" borderId="9" xfId="2" applyNumberFormat="1" applyFont="1" applyFill="1" applyBorder="1" applyAlignment="1" applyProtection="1">
      <alignment vertical="center" wrapText="1"/>
      <protection locked="0"/>
    </xf>
    <xf numFmtId="0" fontId="19" fillId="4" borderId="9" xfId="2" applyFont="1" applyFill="1" applyBorder="1" applyAlignment="1" applyProtection="1">
      <alignment vertical="center" wrapText="1"/>
      <protection locked="0"/>
    </xf>
    <xf numFmtId="0" fontId="19" fillId="4" borderId="10" xfId="2" applyFont="1" applyFill="1" applyBorder="1" applyAlignment="1" applyProtection="1">
      <alignment vertical="center" wrapText="1"/>
      <protection locked="0"/>
    </xf>
    <xf numFmtId="0" fontId="31" fillId="0" borderId="0" xfId="2" applyFont="1" applyAlignment="1"/>
    <xf numFmtId="0" fontId="11" fillId="5" borderId="0" xfId="2" applyFont="1" applyFill="1" applyBorder="1" applyAlignment="1" applyProtection="1">
      <alignment vertical="center"/>
    </xf>
    <xf numFmtId="166" fontId="11" fillId="5" borderId="0" xfId="2" applyNumberFormat="1" applyFont="1" applyFill="1" applyBorder="1" applyAlignment="1" applyProtection="1">
      <alignment vertical="center"/>
    </xf>
    <xf numFmtId="0" fontId="32" fillId="5" borderId="0" xfId="2" applyFont="1" applyFill="1" applyBorder="1" applyAlignment="1" applyProtection="1">
      <alignment horizontal="center" vertical="center" wrapText="1"/>
    </xf>
    <xf numFmtId="43" fontId="19" fillId="0" borderId="0" xfId="1" applyFont="1" applyAlignment="1"/>
    <xf numFmtId="43" fontId="19" fillId="0" borderId="0" xfId="1" applyFont="1" applyProtection="1">
      <protection locked="0"/>
    </xf>
    <xf numFmtId="0" fontId="2" fillId="0" borderId="0" xfId="2" applyAlignment="1" applyProtection="1">
      <alignment vertical="center" wrapText="1"/>
    </xf>
    <xf numFmtId="167" fontId="19" fillId="4" borderId="5" xfId="2" applyNumberFormat="1" applyFont="1" applyFill="1" applyBorder="1" applyAlignment="1" applyProtection="1">
      <alignment vertical="center" wrapText="1"/>
      <protection locked="0"/>
    </xf>
    <xf numFmtId="168" fontId="2" fillId="0" borderId="0" xfId="2" applyNumberFormat="1" applyBorder="1" applyAlignment="1" applyProtection="1">
      <alignment wrapText="1"/>
    </xf>
    <xf numFmtId="166" fontId="2" fillId="0" borderId="0" xfId="2" applyNumberFormat="1" applyBorder="1" applyAlignment="1" applyProtection="1">
      <alignment wrapText="1"/>
    </xf>
    <xf numFmtId="0" fontId="9" fillId="5" borderId="0" xfId="2" applyFont="1" applyFill="1" applyBorder="1" applyAlignment="1" applyProtection="1">
      <alignment vertical="center" wrapText="1" readingOrder="1"/>
    </xf>
    <xf numFmtId="166" fontId="9" fillId="5" borderId="0" xfId="2" applyNumberFormat="1" applyFont="1" applyFill="1" applyBorder="1" applyAlignment="1" applyProtection="1">
      <alignment vertical="center"/>
    </xf>
    <xf numFmtId="0" fontId="12" fillId="5" borderId="0" xfId="2" applyFont="1" applyFill="1" applyBorder="1" applyAlignment="1" applyProtection="1"/>
    <xf numFmtId="43" fontId="2" fillId="0" borderId="0" xfId="1" applyFont="1" applyBorder="1" applyAlignment="1" applyProtection="1">
      <alignment wrapText="1"/>
    </xf>
    <xf numFmtId="43" fontId="2" fillId="0" borderId="0" xfId="2" applyNumberFormat="1" applyProtection="1"/>
    <xf numFmtId="0" fontId="26" fillId="0" borderId="0" xfId="2" applyFont="1" applyAlignment="1">
      <alignment vertical="top" wrapText="1"/>
    </xf>
    <xf numFmtId="169" fontId="25" fillId="10" borderId="0" xfId="2" applyNumberFormat="1" applyFont="1" applyFill="1" applyBorder="1" applyAlignment="1">
      <alignment wrapText="1"/>
    </xf>
    <xf numFmtId="168" fontId="31" fillId="0" borderId="0" xfId="2" applyNumberFormat="1" applyFont="1" applyBorder="1" applyAlignment="1" applyProtection="1">
      <alignment wrapText="1"/>
    </xf>
    <xf numFmtId="0" fontId="2" fillId="0" borderId="0" xfId="2" applyBorder="1" applyAlignment="1" applyProtection="1"/>
    <xf numFmtId="0" fontId="2" fillId="0" borderId="0" xfId="2" applyBorder="1" applyAlignment="1" applyProtection="1">
      <alignment vertical="center"/>
    </xf>
    <xf numFmtId="0" fontId="2" fillId="0" borderId="0" xfId="2" applyAlignment="1" applyProtection="1"/>
    <xf numFmtId="0" fontId="2" fillId="0" borderId="0" xfId="2" applyFont="1" applyAlignment="1" applyProtection="1">
      <alignment vertical="center"/>
    </xf>
    <xf numFmtId="0" fontId="19" fillId="0" borderId="0" xfId="2" applyFont="1" applyProtection="1"/>
    <xf numFmtId="4" fontId="19" fillId="0" borderId="0" xfId="2" applyNumberFormat="1" applyFont="1" applyProtection="1"/>
    <xf numFmtId="0" fontId="26" fillId="0" borderId="0" xfId="2" applyFont="1" applyBorder="1" applyAlignment="1">
      <alignment wrapText="1"/>
    </xf>
    <xf numFmtId="0" fontId="2" fillId="0" borderId="0" xfId="2" applyBorder="1" applyAlignment="1">
      <alignment wrapText="1"/>
    </xf>
    <xf numFmtId="0" fontId="2" fillId="0" borderId="0" xfId="2" applyBorder="1" applyAlignment="1">
      <alignment vertical="top"/>
    </xf>
    <xf numFmtId="169" fontId="2" fillId="0" borderId="0" xfId="2" applyNumberFormat="1" applyBorder="1" applyAlignment="1"/>
    <xf numFmtId="0" fontId="2" fillId="0" borderId="0" xfId="2" applyFont="1" applyAlignment="1">
      <alignment vertical="center"/>
    </xf>
    <xf numFmtId="0" fontId="26" fillId="3" borderId="0" xfId="2" applyFont="1" applyFill="1" applyBorder="1" applyAlignment="1">
      <alignment wrapText="1"/>
    </xf>
    <xf numFmtId="170" fontId="33" fillId="0" borderId="0" xfId="5" applyFont="1" applyFill="1" applyAlignment="1">
      <alignment horizontal="left"/>
    </xf>
    <xf numFmtId="0" fontId="2" fillId="0" borderId="7" xfId="2" applyBorder="1" applyAlignment="1">
      <alignment vertical="top"/>
    </xf>
    <xf numFmtId="0" fontId="2" fillId="0" borderId="7" xfId="2" applyBorder="1" applyAlignment="1">
      <alignment vertical="top" wrapText="1"/>
    </xf>
    <xf numFmtId="0" fontId="2" fillId="0" borderId="0" xfId="2" applyFont="1" applyBorder="1" applyProtection="1"/>
    <xf numFmtId="0" fontId="28" fillId="0" borderId="0" xfId="2" applyFont="1" applyFill="1" applyBorder="1" applyAlignment="1" applyProtection="1">
      <alignment wrapText="1"/>
    </xf>
    <xf numFmtId="164" fontId="19" fillId="4" borderId="4" xfId="2" applyNumberFormat="1" applyFont="1" applyFill="1" applyBorder="1" applyAlignment="1" applyProtection="1">
      <alignment vertical="center" wrapText="1"/>
      <protection locked="0"/>
    </xf>
    <xf numFmtId="0" fontId="2" fillId="4" borderId="5" xfId="2" applyFont="1" applyFill="1" applyBorder="1" applyAlignment="1" applyProtection="1">
      <alignment vertical="center" wrapText="1"/>
      <protection locked="0"/>
    </xf>
    <xf numFmtId="0" fontId="2" fillId="4" borderId="6" xfId="2" applyFont="1" applyFill="1" applyBorder="1" applyAlignment="1" applyProtection="1">
      <alignment vertical="center" wrapText="1"/>
      <protection locked="0"/>
    </xf>
    <xf numFmtId="0" fontId="2" fillId="0" borderId="0" xfId="2" applyFont="1" applyBorder="1" applyProtection="1">
      <protection locked="0"/>
    </xf>
    <xf numFmtId="0" fontId="9" fillId="5" borderId="0" xfId="2" applyFont="1" applyFill="1" applyBorder="1" applyAlignment="1" applyProtection="1">
      <alignment vertical="center" readingOrder="1"/>
    </xf>
    <xf numFmtId="166" fontId="9" fillId="5" borderId="0" xfId="2" applyNumberFormat="1" applyFont="1" applyFill="1" applyBorder="1" applyAlignment="1" applyProtection="1">
      <alignment vertical="center" wrapText="1" readingOrder="1"/>
    </xf>
    <xf numFmtId="0" fontId="32" fillId="5" borderId="0" xfId="2" applyFont="1" applyFill="1" applyBorder="1" applyAlignment="1" applyProtection="1">
      <alignment horizontal="center" vertical="center" readingOrder="1"/>
    </xf>
    <xf numFmtId="0" fontId="26" fillId="0" borderId="0" xfId="2" applyFont="1" applyBorder="1" applyAlignment="1" applyProtection="1">
      <alignment wrapText="1"/>
    </xf>
    <xf numFmtId="0" fontId="2" fillId="0" borderId="0" xfId="2" applyBorder="1" applyAlignment="1" applyProtection="1">
      <alignment vertical="center" wrapText="1"/>
    </xf>
    <xf numFmtId="0" fontId="2" fillId="0" borderId="0" xfId="2" applyFont="1" applyBorder="1" applyAlignment="1" applyProtection="1">
      <alignment vertical="center" wrapText="1"/>
    </xf>
    <xf numFmtId="0" fontId="2" fillId="0" borderId="0" xfId="2" applyFont="1" applyAlignment="1" applyProtection="1">
      <alignment horizontal="justify" vertical="center"/>
    </xf>
    <xf numFmtId="0" fontId="2" fillId="0" borderId="0" xfId="2" applyFont="1" applyBorder="1" applyAlignment="1" applyProtection="1">
      <alignment horizontal="justify" vertical="center"/>
    </xf>
    <xf numFmtId="0" fontId="2" fillId="0" borderId="0" xfId="2" applyFont="1" applyProtection="1"/>
    <xf numFmtId="0" fontId="2" fillId="0" borderId="0" xfId="2" applyFont="1" applyProtection="1">
      <protection locked="0"/>
    </xf>
    <xf numFmtId="0" fontId="2" fillId="0" borderId="0" xfId="2" applyAlignment="1"/>
    <xf numFmtId="43" fontId="2" fillId="0" borderId="0" xfId="1" applyFont="1" applyAlignment="1">
      <alignment horizontal="right" wrapText="1"/>
    </xf>
    <xf numFmtId="4" fontId="2" fillId="0" borderId="0" xfId="2" applyNumberFormat="1" applyAlignment="1">
      <alignment horizontal="right"/>
    </xf>
    <xf numFmtId="14" fontId="2" fillId="0" borderId="0" xfId="2" applyNumberFormat="1" applyAlignment="1"/>
    <xf numFmtId="43" fontId="2" fillId="0" borderId="0" xfId="1" applyFont="1" applyAlignment="1">
      <alignment horizontal="right"/>
    </xf>
    <xf numFmtId="0" fontId="2" fillId="0" borderId="0" xfId="2" applyBorder="1" applyAlignment="1" applyProtection="1">
      <alignment vertical="top"/>
    </xf>
    <xf numFmtId="0" fontId="26" fillId="0" borderId="7" xfId="2" applyFont="1" applyBorder="1" applyAlignment="1">
      <alignment wrapText="1"/>
    </xf>
    <xf numFmtId="0" fontId="2" fillId="0" borderId="7" xfId="2" applyFont="1" applyBorder="1" applyAlignment="1"/>
    <xf numFmtId="0" fontId="2" fillId="0" borderId="0" xfId="2" applyFont="1" applyAlignment="1" applyProtection="1">
      <alignment wrapText="1"/>
    </xf>
    <xf numFmtId="0" fontId="11" fillId="6" borderId="0" xfId="2" applyFont="1" applyFill="1" applyBorder="1" applyAlignment="1" applyProtection="1">
      <alignment vertical="center" wrapText="1"/>
    </xf>
    <xf numFmtId="0" fontId="11" fillId="6" borderId="0" xfId="2" applyFont="1" applyFill="1" applyBorder="1" applyAlignment="1" applyProtection="1">
      <alignment horizontal="left" vertical="center" wrapText="1"/>
    </xf>
    <xf numFmtId="0" fontId="2" fillId="4" borderId="5" xfId="2" applyFont="1" applyFill="1" applyBorder="1" applyAlignment="1" applyProtection="1">
      <alignment horizontal="left" vertical="center" wrapText="1"/>
      <protection locked="0"/>
    </xf>
    <xf numFmtId="0" fontId="19" fillId="4" borderId="5" xfId="2" applyNumberFormat="1" applyFont="1" applyFill="1" applyBorder="1" applyAlignment="1" applyProtection="1">
      <alignment horizontal="left" vertical="center" wrapText="1"/>
      <protection locked="0"/>
    </xf>
    <xf numFmtId="166" fontId="19" fillId="4" borderId="5" xfId="2" applyNumberFormat="1" applyFont="1" applyFill="1" applyBorder="1" applyAlignment="1" applyProtection="1">
      <alignment horizontal="right" vertical="center" wrapText="1"/>
      <protection locked="0"/>
    </xf>
    <xf numFmtId="0" fontId="2" fillId="4" borderId="6" xfId="2" applyFont="1" applyFill="1" applyBorder="1" applyAlignment="1" applyProtection="1">
      <alignment horizontal="left" vertical="center" wrapText="1"/>
      <protection locked="0"/>
    </xf>
    <xf numFmtId="164" fontId="19" fillId="4" borderId="4" xfId="0" applyNumberFormat="1" applyFont="1" applyFill="1" applyBorder="1" applyAlignment="1" applyProtection="1">
      <alignment vertical="center"/>
      <protection locked="0"/>
    </xf>
    <xf numFmtId="0" fontId="0" fillId="4" borderId="5" xfId="0" applyFont="1" applyFill="1" applyBorder="1" applyAlignment="1" applyProtection="1">
      <alignment horizontal="left" vertical="center" wrapText="1"/>
      <protection locked="0"/>
    </xf>
    <xf numFmtId="0" fontId="9" fillId="6" borderId="0" xfId="2" applyFont="1" applyFill="1" applyBorder="1" applyAlignment="1" applyProtection="1">
      <alignment horizontal="left" vertical="center" readingOrder="1"/>
    </xf>
    <xf numFmtId="171" fontId="9" fillId="6" borderId="0" xfId="2" applyNumberFormat="1" applyFont="1" applyFill="1" applyBorder="1" applyAlignment="1" applyProtection="1">
      <alignment horizontal="left" vertical="center" wrapText="1"/>
    </xf>
    <xf numFmtId="1" fontId="9" fillId="6" borderId="0" xfId="2" applyNumberFormat="1" applyFont="1" applyFill="1" applyBorder="1" applyAlignment="1" applyProtection="1">
      <alignment horizontal="center" vertical="center" wrapText="1"/>
    </xf>
    <xf numFmtId="171" fontId="32" fillId="6" borderId="0" xfId="2" applyNumberFormat="1" applyFont="1" applyFill="1" applyBorder="1" applyAlignment="1" applyProtection="1">
      <alignment horizontal="center" vertical="center" wrapText="1"/>
    </xf>
    <xf numFmtId="0" fontId="36" fillId="0" borderId="0" xfId="2" applyFont="1" applyBorder="1" applyProtection="1"/>
    <xf numFmtId="171" fontId="9" fillId="11" borderId="0" xfId="2" applyNumberFormat="1" applyFont="1" applyFill="1" applyBorder="1" applyAlignment="1" applyProtection="1">
      <alignment horizontal="left" vertical="center" wrapText="1"/>
    </xf>
    <xf numFmtId="1" fontId="9" fillId="11" borderId="0" xfId="2" applyNumberFormat="1" applyFont="1" applyFill="1" applyBorder="1" applyAlignment="1" applyProtection="1">
      <alignment horizontal="center" vertical="center" wrapText="1"/>
    </xf>
    <xf numFmtId="0" fontId="37" fillId="0" borderId="0" xfId="2" applyFont="1" applyBorder="1" applyProtection="1"/>
    <xf numFmtId="171" fontId="38" fillId="0" borderId="0" xfId="2" applyNumberFormat="1" applyFont="1" applyFill="1" applyBorder="1" applyAlignment="1" applyProtection="1">
      <alignment vertical="center" wrapText="1"/>
    </xf>
    <xf numFmtId="0" fontId="9" fillId="0" borderId="0" xfId="2" applyFont="1" applyFill="1" applyBorder="1" applyAlignment="1" applyProtection="1">
      <alignment horizontal="center" vertical="center" wrapText="1"/>
    </xf>
    <xf numFmtId="0" fontId="26" fillId="0" borderId="0" xfId="2" applyFont="1" applyBorder="1" applyProtection="1"/>
    <xf numFmtId="0" fontId="2" fillId="0" borderId="0" xfId="2" applyFont="1" applyFill="1" applyBorder="1" applyAlignment="1" applyProtection="1">
      <alignment vertical="center"/>
    </xf>
    <xf numFmtId="0" fontId="2" fillId="0" borderId="0" xfId="2" applyFont="1" applyFill="1" applyBorder="1" applyAlignment="1" applyProtection="1">
      <alignment wrapText="1"/>
    </xf>
    <xf numFmtId="0" fontId="18" fillId="4" borderId="2" xfId="2" applyFont="1" applyFill="1" applyBorder="1" applyAlignment="1" applyProtection="1">
      <alignment horizontal="left" vertical="center" wrapText="1" readingOrder="1"/>
      <protection locked="0"/>
    </xf>
    <xf numFmtId="0" fontId="18" fillId="4" borderId="2" xfId="2" applyFont="1" applyFill="1" applyBorder="1" applyAlignment="1" applyProtection="1">
      <alignment horizontal="center" vertical="center" wrapText="1" readingOrder="1"/>
      <protection locked="0"/>
    </xf>
    <xf numFmtId="0" fontId="19" fillId="0" borderId="0" xfId="2" applyFont="1" applyFill="1" applyBorder="1" applyAlignment="1" applyProtection="1">
      <alignment horizontal="center" vertical="center" wrapText="1" readingOrder="1"/>
    </xf>
    <xf numFmtId="0" fontId="16" fillId="2" borderId="0" xfId="2" applyFont="1" applyFill="1" applyBorder="1" applyAlignment="1" applyProtection="1">
      <alignment horizontal="center" vertical="center"/>
    </xf>
    <xf numFmtId="0" fontId="17" fillId="4" borderId="2" xfId="2" applyFont="1" applyFill="1" applyBorder="1" applyAlignment="1" applyProtection="1">
      <alignment horizontal="left" vertical="center" wrapText="1" readingOrder="1"/>
      <protection locked="0"/>
    </xf>
    <xf numFmtId="164" fontId="18" fillId="4" borderId="2" xfId="2" applyNumberFormat="1" applyFont="1" applyFill="1" applyBorder="1" applyAlignment="1" applyProtection="1">
      <alignment horizontal="left" vertical="center" wrapText="1" readingOrder="1"/>
      <protection locked="0"/>
    </xf>
    <xf numFmtId="0" fontId="17" fillId="0" borderId="3" xfId="2" applyFont="1" applyBorder="1" applyAlignment="1" applyProtection="1">
      <alignment horizontal="left" vertical="center"/>
    </xf>
    <xf numFmtId="0" fontId="32" fillId="5" borderId="0" xfId="2" applyFont="1" applyFill="1" applyBorder="1" applyAlignment="1" applyProtection="1">
      <alignment horizontal="center" vertical="center" wrapText="1"/>
    </xf>
    <xf numFmtId="0" fontId="3" fillId="5" borderId="0" xfId="2" applyFont="1" applyFill="1" applyBorder="1" applyAlignment="1" applyProtection="1">
      <alignment horizontal="center" vertical="center" wrapText="1" readingOrder="1"/>
    </xf>
    <xf numFmtId="0" fontId="28" fillId="0" borderId="7" xfId="2" applyFont="1" applyFill="1" applyBorder="1" applyAlignment="1" applyProtection="1">
      <alignment horizontal="center" vertical="center" wrapText="1" readingOrder="1"/>
    </xf>
    <xf numFmtId="0" fontId="28" fillId="0" borderId="0" xfId="2" applyFont="1" applyFill="1" applyBorder="1" applyAlignment="1" applyProtection="1">
      <alignment horizontal="center" vertical="center" wrapText="1" readingOrder="1"/>
    </xf>
    <xf numFmtId="0" fontId="29" fillId="0" borderId="7" xfId="2" applyFont="1" applyFill="1" applyBorder="1" applyAlignment="1" applyProtection="1">
      <alignment horizontal="center" vertical="center" wrapText="1" readingOrder="1"/>
    </xf>
    <xf numFmtId="0" fontId="29" fillId="0" borderId="0" xfId="2" applyFont="1" applyFill="1" applyBorder="1" applyAlignment="1" applyProtection="1">
      <alignment horizontal="center" vertical="center" wrapText="1" readingOrder="1"/>
    </xf>
    <xf numFmtId="0" fontId="11" fillId="5" borderId="0" xfId="2" applyFont="1" applyFill="1" applyBorder="1" applyAlignment="1" applyProtection="1">
      <alignment horizontal="center" vertical="center" wrapText="1" readingOrder="1"/>
    </xf>
    <xf numFmtId="164" fontId="17" fillId="0" borderId="2" xfId="2" applyNumberFormat="1" applyFont="1" applyBorder="1" applyAlignment="1" applyProtection="1">
      <alignment horizontal="left" vertical="center" wrapText="1" readingOrder="1"/>
    </xf>
    <xf numFmtId="0" fontId="28" fillId="0" borderId="0" xfId="2" applyFont="1" applyFill="1" applyBorder="1" applyAlignment="1" applyProtection="1">
      <alignment horizontal="center" vertical="center" wrapText="1"/>
    </xf>
    <xf numFmtId="0" fontId="17" fillId="0" borderId="0" xfId="2" applyFont="1" applyBorder="1" applyAlignment="1" applyProtection="1">
      <alignment horizontal="center" vertical="center" wrapText="1"/>
    </xf>
    <xf numFmtId="0" fontId="29" fillId="0" borderId="0" xfId="2" applyFont="1" applyFill="1" applyBorder="1" applyAlignment="1" applyProtection="1">
      <alignment horizontal="center" vertical="center" wrapText="1"/>
    </xf>
    <xf numFmtId="0" fontId="27" fillId="0" borderId="0" xfId="2" applyFont="1" applyFill="1" applyBorder="1" applyAlignment="1" applyProtection="1">
      <alignment horizontal="center" vertical="center" wrapText="1"/>
    </xf>
    <xf numFmtId="0" fontId="34" fillId="0" borderId="0" xfId="2" applyFont="1" applyBorder="1" applyAlignment="1" applyProtection="1">
      <alignment horizontal="center" vertical="center" wrapText="1"/>
    </xf>
    <xf numFmtId="0" fontId="34" fillId="0" borderId="0" xfId="2" applyFont="1" applyBorder="1" applyAlignment="1" applyProtection="1">
      <alignment horizontal="center" vertical="center"/>
    </xf>
    <xf numFmtId="0" fontId="32" fillId="6" borderId="0" xfId="2" applyFont="1" applyFill="1" applyBorder="1" applyAlignment="1" applyProtection="1">
      <alignment horizontal="center" vertical="center" wrapText="1"/>
    </xf>
  </cellXfs>
  <cellStyles count="6">
    <cellStyle name="Comma" xfId="1" builtinId="3"/>
    <cellStyle name="Comma 2" xfId="5"/>
    <cellStyle name="Currency 2" xfId="4"/>
    <cellStyle name="Hyperlink" xfId="3"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NF1\Public\NHQ\Finance\Common\Temp\Purchase%20Card\Journals\200205_CEONS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VW-CORE-FILE7\Public1\NHQ\Finance\FinancialAccounting\Other_Reporting\CE%20expense%20reporting\2018-19\CE%20Expense%20Disclosure_July%20-%20December%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VW-CORE-FILE7\Public1\NHQ\Finance\FinancialAccounting\Other_Reporting\CE%20expense%20reporting\2018-19\CE%20Expense%20Disclosure_January%20-%20June%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inance\FinancialAccounting\Other_Reporting\CE%20expense%20reporting\2018-19\CE%20Expense%20Disclosure_July%20-%20December%202018_for%20submission)201901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inance\FinancialAccounting\Other_Reporting\CE%20expense%20reporting\2018-19\CE%20Expense%20Disclosure_July%20-%20December%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_YTD0328"/>
      <sheetName val="Export_YTD0328_Rem"/>
      <sheetName val="YTD0328"/>
      <sheetName val="YTD0328_Rem"/>
      <sheetName val="AP_YTD0328"/>
      <sheetName val="YTD0328_T"/>
      <sheetName val="Upload_YTDMar_T"/>
      <sheetName val="YTD_0328_R"/>
      <sheetName val="Upload_YTDMar_R"/>
      <sheetName val="Export_0329_0429"/>
      <sheetName val="0329_0429_3May"/>
      <sheetName val="AP_0329_0429_3May"/>
      <sheetName val="0329_0429_T"/>
      <sheetName val="Upload_Apr_T"/>
      <sheetName val="0329_0429_R"/>
      <sheetName val="Upload_Apr_R"/>
      <sheetName val="Export_0329_0429_21May"/>
      <sheetName val="0329_0429_R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 val="Pre-Summary"/>
      <sheetName val="Rhys' Travel Schedule"/>
      <sheetName val="Data from JAN-JUN18"/>
      <sheetName val="RhysLeaseCar"/>
      <sheetName val="LeaseGL3120&amp;3105 to NOV"/>
      <sheetName val="Orbit Travel DEC"/>
      <sheetName val="PCard DEC"/>
      <sheetName val="GL DEC"/>
      <sheetName val="Orbit Travel NOV"/>
      <sheetName val="PCard NOV"/>
      <sheetName val="NOV GL"/>
      <sheetName val="PCard OCT"/>
      <sheetName val="Orbit Travel OCT"/>
      <sheetName val="OCT GL"/>
      <sheetName val="PCard SEP"/>
      <sheetName val="Orbit Travel SEP"/>
      <sheetName val="SEP GL BU5010"/>
      <sheetName val="PCard AUG"/>
      <sheetName val="Orbit Travel AUG"/>
      <sheetName val="AUG GL BU5010"/>
      <sheetName val="PCard JUL"/>
      <sheetName val="Orbit Travel JUL"/>
      <sheetName val="JUL GL BU5010"/>
      <sheetName val="GL Codes_Mapped"/>
    </sheetNames>
    <sheetDataSet>
      <sheetData sheetId="0"/>
      <sheetData sheetId="1">
        <row r="47">
          <cell r="A47" t="str">
            <v>Check - there are no hidden rows with data</v>
          </cell>
        </row>
        <row r="48">
          <cell r="A48" t="str">
            <v>Error - this total includes data from 'hidden' rows</v>
          </cell>
        </row>
        <row r="49">
          <cell r="A49" t="str">
            <v>Check - each entry provides sufficient information</v>
          </cell>
        </row>
        <row r="50">
          <cell r="A50" t="str">
            <v>Not all lines have an entry for "Cost in NZ$" and "Type of expense"</v>
          </cell>
        </row>
        <row r="51">
          <cell r="A51" t="str">
            <v>Not all lines have an entry for "Description", "Was the gift accepted?" and "Estimated value in NZ$"</v>
          </cell>
        </row>
        <row r="53">
          <cell r="F53" t="b">
            <v>0</v>
          </cell>
        </row>
        <row r="54">
          <cell r="F54" t="b">
            <v>1</v>
          </cell>
        </row>
        <row r="55">
          <cell r="F55" t="b">
            <v>1</v>
          </cell>
        </row>
        <row r="56">
          <cell r="F56" t="b">
            <v>1</v>
          </cell>
        </row>
        <row r="57">
          <cell r="F57" t="b">
            <v>1</v>
          </cell>
        </row>
        <row r="58">
          <cell r="F58" t="b">
            <v>1</v>
          </cell>
        </row>
        <row r="59">
          <cell r="F59" t="b">
            <v>1</v>
          </cell>
        </row>
      </sheetData>
      <sheetData sheetId="2">
        <row r="6">
          <cell r="B6" t="str">
            <v>Figures include GST (where applicable)</v>
          </cell>
        </row>
      </sheetData>
      <sheetData sheetId="3">
        <row r="6">
          <cell r="B6" t="str">
            <v>Figures include GST (where applicable)</v>
          </cell>
        </row>
      </sheetData>
      <sheetData sheetId="4">
        <row r="6">
          <cell r="B6" t="str">
            <v>Figures include GST (where applicable)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 val="To disclose in July19"/>
      <sheetName val="JUN 19 Petrol from JUL GL"/>
      <sheetName val="Data from JUL-DEC18"/>
      <sheetName val="Rhys' Travel Schedule"/>
      <sheetName val="JUN PCARD"/>
      <sheetName val="JUN ORBIT"/>
      <sheetName val="JUN GL BU5010"/>
      <sheetName val="MAY PCARD"/>
      <sheetName val="MAY ORBIT"/>
      <sheetName val="MAY GL BU5010"/>
      <sheetName val="APR PCARD"/>
      <sheetName val="APR ORBIT"/>
      <sheetName val="APR GL BU5010"/>
      <sheetName val="MAR PCARD"/>
      <sheetName val="MAR ORBIT"/>
      <sheetName val="MAR GL BU5010"/>
      <sheetName val="FEB PCARD"/>
      <sheetName val="FEB ORBIT"/>
      <sheetName val="FEB LeaseGL3105&amp;3120"/>
      <sheetName val="FEB GL BU5010"/>
      <sheetName val="JAN PCARD"/>
      <sheetName val="JAN ORBIT"/>
      <sheetName val="JAN LeaseGL3105&amp;3120"/>
      <sheetName val="Jan GL BU5010"/>
      <sheetName val="GL Codes_Mapped"/>
    </sheetNames>
    <sheetDataSet>
      <sheetData sheetId="0"/>
      <sheetData sheetId="1"/>
      <sheetData sheetId="2"/>
      <sheetData sheetId="3"/>
      <sheetData sheetId="4"/>
      <sheetData sheetId="5"/>
      <sheetData sheetId="6">
        <row r="7">
          <cell r="D7">
            <v>1354.88</v>
          </cell>
        </row>
      </sheetData>
      <sheetData sheetId="7"/>
      <sheetData sheetId="8"/>
      <sheetData sheetId="9"/>
      <sheetData sheetId="10">
        <row r="1">
          <cell r="AC1">
            <v>404.22</v>
          </cell>
        </row>
      </sheetData>
      <sheetData sheetId="11">
        <row r="2">
          <cell r="AT2">
            <v>3092.23</v>
          </cell>
        </row>
      </sheetData>
      <sheetData sheetId="12">
        <row r="2">
          <cell r="Z2">
            <v>1206.2235000000001</v>
          </cell>
        </row>
      </sheetData>
      <sheetData sheetId="13">
        <row r="1">
          <cell r="AC1">
            <v>1035.3399999999999</v>
          </cell>
        </row>
      </sheetData>
      <sheetData sheetId="14">
        <row r="2">
          <cell r="AR2">
            <v>3586.4600000000009</v>
          </cell>
        </row>
      </sheetData>
      <sheetData sheetId="15">
        <row r="2">
          <cell r="W2">
            <v>1808.1335000000001</v>
          </cell>
        </row>
      </sheetData>
      <sheetData sheetId="16">
        <row r="1">
          <cell r="AC1">
            <v>336.9</v>
          </cell>
        </row>
      </sheetData>
      <sheetData sheetId="17">
        <row r="2">
          <cell r="AT2">
            <v>382.96</v>
          </cell>
        </row>
      </sheetData>
      <sheetData sheetId="18">
        <row r="13">
          <cell r="V13">
            <v>1202.3135</v>
          </cell>
        </row>
      </sheetData>
      <sheetData sheetId="19">
        <row r="1">
          <cell r="AC1">
            <v>1215.3000000000002</v>
          </cell>
        </row>
      </sheetData>
      <sheetData sheetId="20">
        <row r="1">
          <cell r="AM1">
            <v>2150.67</v>
          </cell>
        </row>
      </sheetData>
      <sheetData sheetId="21">
        <row r="2">
          <cell r="Z2">
            <v>1067.4069999999999</v>
          </cell>
        </row>
      </sheetData>
      <sheetData sheetId="22">
        <row r="1">
          <cell r="AC1">
            <v>171.1</v>
          </cell>
        </row>
      </sheetData>
      <sheetData sheetId="23">
        <row r="1">
          <cell r="AT1">
            <v>3878.0299999999997</v>
          </cell>
        </row>
      </sheetData>
      <sheetData sheetId="24">
        <row r="2">
          <cell r="P2">
            <v>1073.778</v>
          </cell>
        </row>
      </sheetData>
      <sheetData sheetId="25">
        <row r="2">
          <cell r="Z2">
            <v>80.534500000000008</v>
          </cell>
        </row>
      </sheetData>
      <sheetData sheetId="26">
        <row r="1">
          <cell r="AC1">
            <v>1854.2</v>
          </cell>
        </row>
      </sheetData>
      <sheetData sheetId="27">
        <row r="1">
          <cell r="AT1">
            <v>1798.28</v>
          </cell>
        </row>
      </sheetData>
      <sheetData sheetId="28">
        <row r="2">
          <cell r="Z2">
            <v>1024.0059999999999</v>
          </cell>
        </row>
      </sheetData>
      <sheetData sheetId="29">
        <row r="2">
          <cell r="Z2">
            <v>197.54699999999997</v>
          </cell>
        </row>
      </sheetData>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 val="Pre-Summary"/>
      <sheetName val="Rhys' Travel Schedule"/>
      <sheetName val="Data from JAN-JUN18"/>
      <sheetName val="RhysLeaseCar"/>
      <sheetName val="LeaseGL3120&amp;3105 to NOV"/>
      <sheetName val="Orbit Travel DEC"/>
      <sheetName val="PCard DEC"/>
      <sheetName val="GL DEC"/>
      <sheetName val="Orbit Travel NOV"/>
      <sheetName val="PCard NOV"/>
      <sheetName val="NOV GL"/>
      <sheetName val="PCard OCT"/>
      <sheetName val="Orbit Travel OCT"/>
      <sheetName val="OCT GL"/>
      <sheetName val="PCard SEP"/>
      <sheetName val="Orbit Travel SEP"/>
      <sheetName val="SEP GL BU5010"/>
      <sheetName val="PCard AUG"/>
      <sheetName val="Orbit Travel AUG"/>
      <sheetName val="AUG GL BU5010"/>
      <sheetName val="PCard JUL"/>
      <sheetName val="Orbit Travel JUL"/>
      <sheetName val="JUL GL BU5010"/>
      <sheetName val="GL Codes_Mapped"/>
    </sheetNames>
    <sheetDataSet>
      <sheetData sheetId="0"/>
      <sheetData sheetId="1">
        <row r="47">
          <cell r="A47" t="str">
            <v>Check - there are no hidden rows with data</v>
          </cell>
        </row>
      </sheetData>
      <sheetData sheetId="2">
        <row r="6">
          <cell r="B6" t="str">
            <v>Figures include GST (where applicable)</v>
          </cell>
        </row>
      </sheetData>
      <sheetData sheetId="3">
        <row r="6">
          <cell r="B6" t="str">
            <v>Figures include GST (where applicable)</v>
          </cell>
        </row>
      </sheetData>
      <sheetData sheetId="4">
        <row r="6">
          <cell r="B6" t="str">
            <v>Figures include GST (where applicable)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opLeftCell="A34" zoomScale="85" zoomScaleNormal="85" workbookViewId="0">
      <selection activeCell="G10" sqref="G10:G11"/>
    </sheetView>
  </sheetViews>
  <sheetFormatPr defaultColWidth="0" defaultRowHeight="14.25" customHeight="1" zeroHeight="1" x14ac:dyDescent="0.2"/>
  <cols>
    <col min="1" max="1" width="219.28515625" style="5" customWidth="1"/>
    <col min="2" max="2" width="33.28515625" style="2" customWidth="1"/>
    <col min="3" max="16384" width="8.7109375" style="3" hidden="1"/>
  </cols>
  <sheetData>
    <row r="1" spans="1:2" ht="23.25" customHeight="1" x14ac:dyDescent="0.2">
      <c r="A1" s="1" t="s">
        <v>0</v>
      </c>
    </row>
    <row r="2" spans="1:2" ht="33" customHeight="1" x14ac:dyDescent="0.2">
      <c r="A2" s="4" t="s">
        <v>1</v>
      </c>
    </row>
    <row r="3" spans="1:2" ht="17.25" customHeight="1" x14ac:dyDescent="0.2"/>
    <row r="4" spans="1:2" ht="23.25" customHeight="1" x14ac:dyDescent="0.2">
      <c r="A4" s="6" t="s">
        <v>2</v>
      </c>
    </row>
    <row r="5" spans="1:2" ht="17.25" customHeight="1" x14ac:dyDescent="0.2"/>
    <row r="6" spans="1:2" ht="23.25" customHeight="1" x14ac:dyDescent="0.2">
      <c r="A6" s="7" t="s">
        <v>3</v>
      </c>
    </row>
    <row r="7" spans="1:2" ht="17.25" customHeight="1" x14ac:dyDescent="0.2">
      <c r="A7" s="8" t="s">
        <v>4</v>
      </c>
    </row>
    <row r="8" spans="1:2" ht="17.25" customHeight="1" x14ac:dyDescent="0.2">
      <c r="A8" s="9" t="s">
        <v>5</v>
      </c>
    </row>
    <row r="9" spans="1:2" ht="17.25" customHeight="1" x14ac:dyDescent="0.2">
      <c r="A9" s="9"/>
    </row>
    <row r="10" spans="1:2" ht="23.25" customHeight="1" x14ac:dyDescent="0.2">
      <c r="A10" s="7" t="s">
        <v>6</v>
      </c>
      <c r="B10" s="10" t="s">
        <v>7</v>
      </c>
    </row>
    <row r="11" spans="1:2" ht="17.25" customHeight="1" x14ac:dyDescent="0.2">
      <c r="A11" s="11" t="s">
        <v>8</v>
      </c>
    </row>
    <row r="12" spans="1:2" ht="17.25" customHeight="1" x14ac:dyDescent="0.2">
      <c r="A12" s="9" t="s">
        <v>9</v>
      </c>
    </row>
    <row r="13" spans="1:2" ht="17.25" customHeight="1" x14ac:dyDescent="0.2">
      <c r="A13" s="9" t="s">
        <v>10</v>
      </c>
    </row>
    <row r="14" spans="1:2" ht="17.25" customHeight="1" x14ac:dyDescent="0.2">
      <c r="A14" s="12" t="s">
        <v>11</v>
      </c>
    </row>
    <row r="15" spans="1:2" ht="17.25" customHeight="1" x14ac:dyDescent="0.2">
      <c r="A15" s="9" t="s">
        <v>12</v>
      </c>
    </row>
    <row r="16" spans="1:2" ht="17.25" customHeight="1" x14ac:dyDescent="0.2">
      <c r="A16" s="9"/>
    </row>
    <row r="17" spans="1:1" ht="23.25" customHeight="1" x14ac:dyDescent="0.2">
      <c r="A17" s="7" t="s">
        <v>13</v>
      </c>
    </row>
    <row r="18" spans="1:1" ht="17.25" customHeight="1" x14ac:dyDescent="0.2">
      <c r="A18" s="12" t="s">
        <v>14</v>
      </c>
    </row>
    <row r="19" spans="1:1" ht="17.25" customHeight="1" x14ac:dyDescent="0.2">
      <c r="A19" s="12" t="s">
        <v>15</v>
      </c>
    </row>
    <row r="20" spans="1:1" ht="17.25" customHeight="1" x14ac:dyDescent="0.2">
      <c r="A20" s="13" t="s">
        <v>16</v>
      </c>
    </row>
    <row r="21" spans="1:1" ht="17.25" customHeight="1" x14ac:dyDescent="0.2">
      <c r="A21" s="14"/>
    </row>
    <row r="22" spans="1:1" ht="23.25" customHeight="1" x14ac:dyDescent="0.2">
      <c r="A22" s="7" t="s">
        <v>17</v>
      </c>
    </row>
    <row r="23" spans="1:1" ht="17.25" customHeight="1" x14ac:dyDescent="0.2">
      <c r="A23" s="14" t="s">
        <v>18</v>
      </c>
    </row>
    <row r="24" spans="1:1" ht="17.25" customHeight="1" x14ac:dyDescent="0.2">
      <c r="A24" s="14"/>
    </row>
    <row r="25" spans="1:1" ht="23.25" customHeight="1" x14ac:dyDescent="0.2">
      <c r="A25" s="7" t="s">
        <v>19</v>
      </c>
    </row>
    <row r="26" spans="1:1" ht="17.25" customHeight="1" x14ac:dyDescent="0.2">
      <c r="A26" s="15" t="s">
        <v>20</v>
      </c>
    </row>
    <row r="27" spans="1:1" ht="32.25" customHeight="1" x14ac:dyDescent="0.2">
      <c r="A27" s="12" t="s">
        <v>21</v>
      </c>
    </row>
    <row r="28" spans="1:1" ht="17.25" customHeight="1" x14ac:dyDescent="0.2">
      <c r="A28" s="15" t="s">
        <v>22</v>
      </c>
    </row>
    <row r="29" spans="1:1" ht="32.25" customHeight="1" x14ac:dyDescent="0.2">
      <c r="A29" s="12" t="s">
        <v>23</v>
      </c>
    </row>
    <row r="30" spans="1:1" ht="17.25" customHeight="1" x14ac:dyDescent="0.2">
      <c r="A30" s="15" t="s">
        <v>24</v>
      </c>
    </row>
    <row r="31" spans="1:1" ht="17.25" customHeight="1" x14ac:dyDescent="0.2">
      <c r="A31" s="12" t="s">
        <v>25</v>
      </c>
    </row>
    <row r="32" spans="1:1" ht="17.25" customHeight="1" x14ac:dyDescent="0.2">
      <c r="A32" s="15" t="s">
        <v>26</v>
      </c>
    </row>
    <row r="33" spans="1:1" ht="32.25" customHeight="1" x14ac:dyDescent="0.2">
      <c r="A33" s="16" t="s">
        <v>27</v>
      </c>
    </row>
    <row r="34" spans="1:1" ht="32.25" customHeight="1" x14ac:dyDescent="0.2">
      <c r="A34" s="17" t="s">
        <v>28</v>
      </c>
    </row>
    <row r="35" spans="1:1" ht="17.25" customHeight="1" x14ac:dyDescent="0.2">
      <c r="A35" s="15" t="s">
        <v>29</v>
      </c>
    </row>
    <row r="36" spans="1:1" ht="32.25" customHeight="1" x14ac:dyDescent="0.2">
      <c r="A36" s="12" t="s">
        <v>30</v>
      </c>
    </row>
    <row r="37" spans="1:1" ht="32.25" customHeight="1" x14ac:dyDescent="0.2">
      <c r="A37" s="16" t="s">
        <v>31</v>
      </c>
    </row>
    <row r="38" spans="1:1" ht="32.25" customHeight="1" x14ac:dyDescent="0.2">
      <c r="A38" s="12" t="s">
        <v>32</v>
      </c>
    </row>
    <row r="39" spans="1:1" ht="17.25" customHeight="1" x14ac:dyDescent="0.2">
      <c r="A39" s="17"/>
    </row>
    <row r="40" spans="1:1" ht="22.5" customHeight="1" x14ac:dyDescent="0.2">
      <c r="A40" s="7" t="s">
        <v>33</v>
      </c>
    </row>
    <row r="41" spans="1:1" ht="17.25" customHeight="1" x14ac:dyDescent="0.2">
      <c r="A41" s="18" t="s">
        <v>34</v>
      </c>
    </row>
    <row r="42" spans="1:1" ht="17.25" customHeight="1" x14ac:dyDescent="0.2">
      <c r="A42" s="19" t="s">
        <v>35</v>
      </c>
    </row>
    <row r="43" spans="1:1" ht="17.25" customHeight="1" x14ac:dyDescent="0.2">
      <c r="A43" s="20" t="s">
        <v>36</v>
      </c>
    </row>
    <row r="44" spans="1:1" ht="32.25" customHeight="1" x14ac:dyDescent="0.2">
      <c r="A44" s="20" t="s">
        <v>37</v>
      </c>
    </row>
    <row r="45" spans="1:1" ht="32.25" customHeight="1" x14ac:dyDescent="0.2">
      <c r="A45" s="20" t="s">
        <v>38</v>
      </c>
    </row>
    <row r="46" spans="1:1" ht="17.25" customHeight="1" x14ac:dyDescent="0.2">
      <c r="A46" s="21" t="s">
        <v>39</v>
      </c>
    </row>
    <row r="47" spans="1:1" ht="32.25" customHeight="1" x14ac:dyDescent="0.2">
      <c r="A47" s="16" t="s">
        <v>40</v>
      </c>
    </row>
    <row r="48" spans="1:1" ht="32.25" customHeight="1" x14ac:dyDescent="0.2">
      <c r="A48" s="16" t="s">
        <v>41</v>
      </c>
    </row>
    <row r="49" spans="1:1" ht="32.25" customHeight="1" x14ac:dyDescent="0.2">
      <c r="A49" s="20" t="s">
        <v>42</v>
      </c>
    </row>
    <row r="50" spans="1:1" ht="17.25" customHeight="1" x14ac:dyDescent="0.2">
      <c r="A50" s="20" t="s">
        <v>43</v>
      </c>
    </row>
    <row r="51" spans="1:1" ht="17.25" customHeight="1" x14ac:dyDescent="0.2">
      <c r="A51" s="20" t="s">
        <v>44</v>
      </c>
    </row>
    <row r="52" spans="1:1" ht="17.25" customHeight="1" x14ac:dyDescent="0.2">
      <c r="A52" s="20"/>
    </row>
    <row r="53" spans="1:1" ht="22.5" customHeight="1" x14ac:dyDescent="0.2">
      <c r="A53" s="7" t="s">
        <v>45</v>
      </c>
    </row>
    <row r="54" spans="1:1" ht="32.25" customHeight="1" x14ac:dyDescent="0.2">
      <c r="A54" s="4" t="s">
        <v>46</v>
      </c>
    </row>
    <row r="55" spans="1:1" ht="17.25" customHeight="1" x14ac:dyDescent="0.2">
      <c r="A55" s="22" t="s">
        <v>47</v>
      </c>
    </row>
    <row r="56" spans="1:1" ht="17.25" customHeight="1" x14ac:dyDescent="0.2">
      <c r="A56" s="18" t="s">
        <v>48</v>
      </c>
    </row>
    <row r="57" spans="1:1" ht="17.25" customHeight="1" x14ac:dyDescent="0.2">
      <c r="A57" s="13" t="s">
        <v>49</v>
      </c>
    </row>
    <row r="58" spans="1:1" ht="17.25" customHeight="1" x14ac:dyDescent="0.2">
      <c r="A58" s="23" t="s">
        <v>50</v>
      </c>
    </row>
    <row r="59" spans="1:1" x14ac:dyDescent="0.2"/>
    <row r="60" spans="1:1" hidden="1" x14ac:dyDescent="0.2"/>
    <row r="61" spans="1:1" hidden="1" x14ac:dyDescent="0.2">
      <c r="A61" s="24"/>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G9" sqref="G9"/>
    </sheetView>
  </sheetViews>
  <sheetFormatPr defaultColWidth="0" defaultRowHeight="12.75" customHeight="1" zeroHeight="1" x14ac:dyDescent="0.2"/>
  <cols>
    <col min="1" max="1" width="35.7109375" style="3" customWidth="1"/>
    <col min="2" max="2" width="21.5703125" style="3" customWidth="1"/>
    <col min="3" max="3" width="33.5703125" style="3" customWidth="1"/>
    <col min="4" max="4" width="4.5703125" style="3" customWidth="1"/>
    <col min="5" max="5" width="29" style="3" customWidth="1"/>
    <col min="6" max="6" width="19" style="3" customWidth="1"/>
    <col min="7" max="7" width="42" style="3" customWidth="1"/>
    <col min="8" max="11" width="9.140625" style="3" hidden="1" customWidth="1"/>
    <col min="12" max="16384" width="9.140625" style="3" hidden="1"/>
  </cols>
  <sheetData>
    <row r="1" spans="1:11" ht="26.25" customHeight="1" x14ac:dyDescent="0.2">
      <c r="A1" s="188" t="s">
        <v>51</v>
      </c>
      <c r="B1" s="188"/>
      <c r="C1" s="188"/>
      <c r="D1" s="188"/>
      <c r="E1" s="188"/>
      <c r="F1" s="188"/>
      <c r="G1" s="25"/>
      <c r="H1" s="25"/>
      <c r="I1" s="25"/>
      <c r="J1" s="25"/>
      <c r="K1" s="25"/>
    </row>
    <row r="2" spans="1:11" ht="21" customHeight="1" x14ac:dyDescent="0.2">
      <c r="A2" s="26" t="s">
        <v>52</v>
      </c>
      <c r="B2" s="189" t="s">
        <v>53</v>
      </c>
      <c r="C2" s="189"/>
      <c r="D2" s="189"/>
      <c r="E2" s="189"/>
      <c r="F2" s="189"/>
      <c r="G2" s="25"/>
      <c r="H2" s="25"/>
      <c r="I2" s="25"/>
      <c r="J2" s="25"/>
      <c r="K2" s="25"/>
    </row>
    <row r="3" spans="1:11" ht="21" customHeight="1" x14ac:dyDescent="0.2">
      <c r="A3" s="26" t="s">
        <v>54</v>
      </c>
      <c r="B3" s="189" t="s">
        <v>55</v>
      </c>
      <c r="C3" s="189"/>
      <c r="D3" s="189"/>
      <c r="E3" s="189"/>
      <c r="F3" s="189"/>
      <c r="G3" s="25"/>
      <c r="H3" s="25"/>
      <c r="I3" s="25"/>
      <c r="J3" s="25"/>
      <c r="K3" s="25"/>
    </row>
    <row r="4" spans="1:11" ht="21" customHeight="1" x14ac:dyDescent="0.2">
      <c r="A4" s="26" t="s">
        <v>56</v>
      </c>
      <c r="B4" s="190">
        <v>43466</v>
      </c>
      <c r="C4" s="190"/>
      <c r="D4" s="190"/>
      <c r="E4" s="190"/>
      <c r="F4" s="190"/>
      <c r="G4" s="25"/>
      <c r="H4" s="25"/>
      <c r="I4" s="25"/>
      <c r="J4" s="25"/>
      <c r="K4" s="25"/>
    </row>
    <row r="5" spans="1:11" ht="21" customHeight="1" x14ac:dyDescent="0.2">
      <c r="A5" s="26" t="s">
        <v>57</v>
      </c>
      <c r="B5" s="190">
        <v>43646</v>
      </c>
      <c r="C5" s="190"/>
      <c r="D5" s="190"/>
      <c r="E5" s="190"/>
      <c r="F5" s="190"/>
      <c r="G5" s="25"/>
      <c r="H5" s="25"/>
      <c r="I5" s="25"/>
      <c r="J5" s="25"/>
      <c r="K5" s="25"/>
    </row>
    <row r="6" spans="1:11" ht="21" customHeight="1" x14ac:dyDescent="0.2">
      <c r="A6" s="26" t="s">
        <v>58</v>
      </c>
      <c r="B6" s="191" t="str">
        <f>IF(AND(Travel!B7&lt;&gt;A30,Hospitality!B7&lt;&gt;A30,'All other expenses'!B7&lt;&gt;A30,'Gifts and benefits'!B7&lt;&gt;A30),A31,IF(AND(Travel!B7=A30,Hospitality!B7=A30,'All other expenses'!B7=A30,'Gifts and benefits'!B7=A30),A33,A32))</f>
        <v>Data and totals checked on all sheets</v>
      </c>
      <c r="C6" s="191"/>
      <c r="D6" s="191"/>
      <c r="E6" s="191"/>
      <c r="F6" s="191"/>
      <c r="G6" s="27"/>
      <c r="H6" s="25"/>
      <c r="I6" s="25"/>
      <c r="J6" s="25"/>
      <c r="K6" s="25"/>
    </row>
    <row r="7" spans="1:11" ht="21" customHeight="1" x14ac:dyDescent="0.2">
      <c r="A7" s="26" t="s">
        <v>59</v>
      </c>
      <c r="B7" s="185" t="s">
        <v>91</v>
      </c>
      <c r="C7" s="185"/>
      <c r="D7" s="185"/>
      <c r="E7" s="185"/>
      <c r="F7" s="185"/>
      <c r="G7" s="27"/>
      <c r="H7" s="25"/>
      <c r="I7" s="25"/>
      <c r="J7" s="25"/>
      <c r="K7" s="25"/>
    </row>
    <row r="8" spans="1:11" ht="21" customHeight="1" x14ac:dyDescent="0.2">
      <c r="A8" s="26" t="s">
        <v>61</v>
      </c>
      <c r="B8" s="186" t="s">
        <v>312</v>
      </c>
      <c r="C8" s="186"/>
      <c r="D8" s="186"/>
      <c r="E8" s="186"/>
      <c r="F8" s="186"/>
      <c r="G8" s="27"/>
      <c r="H8" s="25"/>
      <c r="I8" s="25"/>
      <c r="J8" s="25"/>
      <c r="K8" s="25"/>
    </row>
    <row r="9" spans="1:11" ht="66.75" customHeight="1" x14ac:dyDescent="0.2">
      <c r="A9" s="187" t="s">
        <v>62</v>
      </c>
      <c r="B9" s="187"/>
      <c r="C9" s="187"/>
      <c r="D9" s="187"/>
      <c r="E9" s="187"/>
      <c r="F9" s="187"/>
      <c r="G9" s="27"/>
      <c r="H9" s="25"/>
      <c r="I9" s="25"/>
      <c r="J9" s="25"/>
      <c r="K9" s="25"/>
    </row>
    <row r="10" spans="1:11" s="34" customFormat="1" ht="36" customHeight="1" x14ac:dyDescent="0.2">
      <c r="A10" s="28" t="s">
        <v>63</v>
      </c>
      <c r="B10" s="29" t="s">
        <v>64</v>
      </c>
      <c r="C10" s="29" t="s">
        <v>65</v>
      </c>
      <c r="D10" s="30"/>
      <c r="E10" s="31" t="s">
        <v>29</v>
      </c>
      <c r="F10" s="32" t="s">
        <v>66</v>
      </c>
      <c r="G10" s="33"/>
      <c r="H10" s="33"/>
      <c r="I10" s="33"/>
      <c r="J10" s="33"/>
      <c r="K10" s="33"/>
    </row>
    <row r="11" spans="1:11" ht="27.75" customHeight="1" x14ac:dyDescent="0.2">
      <c r="A11" s="35" t="s">
        <v>67</v>
      </c>
      <c r="B11" s="36">
        <f>B15+B16+B17</f>
        <v>17796.919999999995</v>
      </c>
      <c r="C11" s="37" t="str">
        <f>IF([2]Travel!B6="",A34,[2]Travel!B6)</f>
        <v>Figures include GST (where applicable)</v>
      </c>
      <c r="D11" s="38"/>
      <c r="E11" s="35" t="s">
        <v>68</v>
      </c>
      <c r="F11" s="39">
        <f>'Gifts and benefits'!C15</f>
        <v>3</v>
      </c>
      <c r="G11" s="40"/>
      <c r="H11" s="40"/>
      <c r="I11" s="40"/>
      <c r="J11" s="40"/>
      <c r="K11" s="40"/>
    </row>
    <row r="12" spans="1:11" ht="27.75" customHeight="1" x14ac:dyDescent="0.2">
      <c r="A12" s="35" t="s">
        <v>24</v>
      </c>
      <c r="B12" s="36">
        <f>Hospitality!B17</f>
        <v>9</v>
      </c>
      <c r="C12" s="37" t="str">
        <f>IF([2]Hospitality!B6="",A34,[2]Hospitality!B6)</f>
        <v>Figures include GST (where applicable)</v>
      </c>
      <c r="D12" s="38"/>
      <c r="E12" s="35" t="s">
        <v>69</v>
      </c>
      <c r="F12" s="39">
        <f>'Gifts and benefits'!C16</f>
        <v>0</v>
      </c>
      <c r="G12" s="40"/>
      <c r="H12" s="40"/>
      <c r="I12" s="40"/>
      <c r="J12" s="40"/>
      <c r="K12" s="40"/>
    </row>
    <row r="13" spans="1:11" ht="27.75" customHeight="1" x14ac:dyDescent="0.2">
      <c r="A13" s="35" t="s">
        <v>70</v>
      </c>
      <c r="B13" s="36">
        <f>'All other expenses'!B42</f>
        <v>12562.955499999998</v>
      </c>
      <c r="C13" s="37" t="str">
        <f>IF('[2]All other expenses'!B6="",A34,'[2]All other expenses'!B6)</f>
        <v>Figures include GST (where applicable)</v>
      </c>
      <c r="D13" s="38"/>
      <c r="E13" s="35" t="s">
        <v>71</v>
      </c>
      <c r="F13" s="39">
        <f>'Gifts and benefits'!C17</f>
        <v>3</v>
      </c>
      <c r="G13" s="25"/>
      <c r="H13" s="25"/>
      <c r="I13" s="25"/>
      <c r="J13" s="25"/>
      <c r="K13" s="25"/>
    </row>
    <row r="14" spans="1:11" ht="12.75" customHeight="1" x14ac:dyDescent="0.2">
      <c r="A14" s="41"/>
      <c r="B14" s="42"/>
      <c r="C14" s="43"/>
      <c r="D14" s="44"/>
      <c r="E14" s="38"/>
      <c r="F14" s="45"/>
      <c r="G14" s="46"/>
      <c r="H14" s="46"/>
      <c r="I14" s="46"/>
      <c r="J14" s="46"/>
      <c r="K14" s="46"/>
    </row>
    <row r="15" spans="1:11" ht="27.75" customHeight="1" x14ac:dyDescent="0.2">
      <c r="A15" s="47" t="s">
        <v>72</v>
      </c>
      <c r="B15" s="48">
        <f>Travel!B39</f>
        <v>6859.05</v>
      </c>
      <c r="C15" s="49" t="str">
        <f>C11</f>
        <v>Figures include GST (where applicable)</v>
      </c>
      <c r="D15" s="38"/>
      <c r="E15" s="38"/>
      <c r="F15" s="45"/>
      <c r="G15" s="25"/>
      <c r="H15" s="25"/>
      <c r="I15" s="25"/>
      <c r="J15" s="25"/>
      <c r="K15" s="25"/>
    </row>
    <row r="16" spans="1:11" ht="27.75" customHeight="1" x14ac:dyDescent="0.2">
      <c r="A16" s="47" t="s">
        <v>73</v>
      </c>
      <c r="B16" s="48">
        <f>Travel!B106</f>
        <v>10868.769999999997</v>
      </c>
      <c r="C16" s="49" t="str">
        <f>C11</f>
        <v>Figures include GST (where applicable)</v>
      </c>
      <c r="D16" s="50"/>
      <c r="E16" s="38"/>
      <c r="F16" s="51"/>
      <c r="G16" s="25"/>
      <c r="H16" s="25"/>
      <c r="I16" s="25"/>
      <c r="J16" s="25"/>
      <c r="K16" s="25"/>
    </row>
    <row r="17" spans="1:11" ht="27.75" customHeight="1" x14ac:dyDescent="0.2">
      <c r="A17" s="47" t="s">
        <v>74</v>
      </c>
      <c r="B17" s="48">
        <f>Travel!B116</f>
        <v>69.100000000000009</v>
      </c>
      <c r="C17" s="49" t="str">
        <f>C11</f>
        <v>Figures include GST (where applicable)</v>
      </c>
      <c r="D17" s="38"/>
      <c r="E17" s="38"/>
      <c r="F17" s="51"/>
      <c r="G17" s="25"/>
      <c r="H17" s="25"/>
      <c r="I17" s="25"/>
      <c r="J17" s="25"/>
      <c r="K17" s="25"/>
    </row>
    <row r="18" spans="1:11" ht="27.75" customHeight="1" x14ac:dyDescent="0.2">
      <c r="A18" s="52"/>
      <c r="B18" s="53"/>
      <c r="C18" s="52"/>
      <c r="D18" s="54"/>
      <c r="E18" s="54"/>
      <c r="F18" s="55"/>
      <c r="G18" s="56"/>
      <c r="H18" s="56"/>
      <c r="I18" s="56"/>
      <c r="J18" s="56"/>
      <c r="K18" s="56"/>
    </row>
    <row r="19" spans="1:11" x14ac:dyDescent="0.2">
      <c r="A19" s="57" t="s">
        <v>75</v>
      </c>
      <c r="B19" s="58"/>
      <c r="C19" s="46"/>
      <c r="D19" s="52"/>
      <c r="E19" s="52"/>
      <c r="F19" s="52"/>
      <c r="G19" s="52"/>
      <c r="H19" s="52"/>
      <c r="I19" s="52"/>
      <c r="J19" s="52"/>
      <c r="K19" s="52"/>
    </row>
    <row r="20" spans="1:11" x14ac:dyDescent="0.2">
      <c r="A20" s="59" t="s">
        <v>76</v>
      </c>
      <c r="B20" s="60"/>
      <c r="C20" s="60"/>
      <c r="D20" s="46"/>
      <c r="E20" s="46"/>
      <c r="F20" s="46"/>
      <c r="G20" s="52"/>
      <c r="H20" s="52"/>
      <c r="I20" s="52"/>
      <c r="J20" s="52"/>
      <c r="K20" s="52"/>
    </row>
    <row r="21" spans="1:11" ht="12.6" customHeight="1" x14ac:dyDescent="0.2">
      <c r="A21" s="59" t="s">
        <v>77</v>
      </c>
      <c r="B21" s="60"/>
      <c r="C21" s="60"/>
      <c r="D21" s="61"/>
      <c r="E21" s="52"/>
      <c r="F21" s="52"/>
      <c r="G21" s="52"/>
      <c r="H21" s="52"/>
      <c r="I21" s="52"/>
      <c r="J21" s="52"/>
      <c r="K21" s="52"/>
    </row>
    <row r="22" spans="1:11" ht="12.6" customHeight="1" x14ac:dyDescent="0.2">
      <c r="A22" s="59" t="s">
        <v>78</v>
      </c>
      <c r="B22" s="60"/>
      <c r="C22" s="60"/>
      <c r="D22" s="61"/>
      <c r="E22" s="52"/>
      <c r="F22" s="52"/>
      <c r="G22" s="52"/>
      <c r="H22" s="52"/>
      <c r="I22" s="52"/>
      <c r="J22" s="52"/>
      <c r="K22" s="52"/>
    </row>
    <row r="23" spans="1:11" ht="12.6" customHeight="1" x14ac:dyDescent="0.2">
      <c r="A23" s="59" t="s">
        <v>79</v>
      </c>
      <c r="B23" s="60"/>
      <c r="C23" s="60"/>
      <c r="D23" s="61"/>
      <c r="E23" s="52"/>
      <c r="F23" s="52"/>
      <c r="G23" s="52"/>
      <c r="H23" s="52"/>
      <c r="I23" s="52"/>
      <c r="J23" s="52"/>
      <c r="K23" s="52"/>
    </row>
    <row r="24" spans="1:11" ht="12.6" customHeight="1" x14ac:dyDescent="0.2">
      <c r="A24" s="62"/>
      <c r="B24" s="52"/>
      <c r="C24" s="52"/>
      <c r="D24" s="52"/>
      <c r="E24" s="52"/>
      <c r="F24" s="25"/>
      <c r="G24" s="25"/>
      <c r="H24" s="25"/>
      <c r="I24" s="25"/>
      <c r="J24" s="25"/>
      <c r="K24" s="25"/>
    </row>
    <row r="25" spans="1:11" hidden="1" x14ac:dyDescent="0.2">
      <c r="A25" s="63" t="s">
        <v>80</v>
      </c>
      <c r="B25" s="64"/>
      <c r="C25" s="64"/>
      <c r="D25" s="64"/>
      <c r="E25" s="64"/>
      <c r="F25" s="64"/>
      <c r="G25" s="25"/>
      <c r="H25" s="25"/>
      <c r="I25" s="25"/>
      <c r="J25" s="25"/>
      <c r="K25" s="25"/>
    </row>
    <row r="26" spans="1:11" ht="12.75" hidden="1" customHeight="1" x14ac:dyDescent="0.2">
      <c r="A26" s="65" t="s">
        <v>81</v>
      </c>
      <c r="B26" s="66"/>
      <c r="C26" s="66"/>
      <c r="D26" s="65"/>
      <c r="E26" s="65"/>
      <c r="F26" s="65"/>
      <c r="G26" s="25"/>
      <c r="H26" s="25"/>
      <c r="I26" s="25"/>
      <c r="J26" s="25"/>
      <c r="K26" s="25"/>
    </row>
    <row r="27" spans="1:11" hidden="1" x14ac:dyDescent="0.2">
      <c r="A27" s="67" t="s">
        <v>82</v>
      </c>
      <c r="B27" s="67"/>
      <c r="C27" s="67"/>
      <c r="D27" s="67"/>
      <c r="E27" s="67"/>
      <c r="F27" s="67"/>
      <c r="G27" s="25"/>
      <c r="H27" s="25"/>
      <c r="I27" s="25"/>
      <c r="J27" s="25"/>
      <c r="K27" s="25"/>
    </row>
    <row r="28" spans="1:11" hidden="1" x14ac:dyDescent="0.2">
      <c r="A28" s="67" t="s">
        <v>83</v>
      </c>
      <c r="B28" s="67"/>
      <c r="C28" s="67"/>
      <c r="D28" s="67"/>
      <c r="E28" s="67"/>
      <c r="F28" s="67"/>
      <c r="G28" s="25"/>
      <c r="H28" s="25"/>
      <c r="I28" s="25"/>
      <c r="J28" s="25"/>
      <c r="K28" s="25"/>
    </row>
    <row r="29" spans="1:11" hidden="1" x14ac:dyDescent="0.2">
      <c r="A29" s="65" t="s">
        <v>84</v>
      </c>
      <c r="B29" s="65"/>
      <c r="C29" s="65"/>
      <c r="D29" s="65"/>
      <c r="E29" s="65"/>
      <c r="F29" s="65"/>
      <c r="G29" s="25"/>
      <c r="H29" s="25"/>
      <c r="I29" s="25"/>
      <c r="J29" s="25"/>
      <c r="K29" s="25"/>
    </row>
    <row r="30" spans="1:11" hidden="1" x14ac:dyDescent="0.2">
      <c r="A30" s="65" t="s">
        <v>85</v>
      </c>
      <c r="B30" s="65"/>
      <c r="C30" s="65"/>
      <c r="D30" s="65"/>
      <c r="E30" s="65"/>
      <c r="F30" s="65"/>
      <c r="G30" s="25"/>
      <c r="H30" s="25"/>
      <c r="I30" s="25"/>
      <c r="J30" s="25"/>
      <c r="K30" s="25"/>
    </row>
    <row r="31" spans="1:11" hidden="1" x14ac:dyDescent="0.2">
      <c r="A31" s="67" t="s">
        <v>86</v>
      </c>
      <c r="B31" s="67"/>
      <c r="C31" s="67"/>
      <c r="D31" s="67"/>
      <c r="E31" s="67"/>
      <c r="F31" s="67"/>
      <c r="G31" s="25"/>
      <c r="H31" s="25"/>
      <c r="I31" s="25"/>
      <c r="J31" s="25"/>
      <c r="K31" s="25"/>
    </row>
    <row r="32" spans="1:11" hidden="1" x14ac:dyDescent="0.2">
      <c r="A32" s="67" t="s">
        <v>87</v>
      </c>
      <c r="B32" s="67"/>
      <c r="C32" s="67"/>
      <c r="D32" s="67"/>
      <c r="E32" s="67"/>
      <c r="F32" s="67"/>
      <c r="G32" s="25"/>
      <c r="H32" s="25"/>
      <c r="I32" s="25"/>
      <c r="J32" s="25"/>
      <c r="K32" s="25"/>
    </row>
    <row r="33" spans="1:11" hidden="1" x14ac:dyDescent="0.2">
      <c r="A33" s="67" t="s">
        <v>88</v>
      </c>
      <c r="B33" s="67"/>
      <c r="C33" s="67"/>
      <c r="D33" s="67"/>
      <c r="E33" s="67"/>
      <c r="F33" s="67"/>
      <c r="G33" s="25"/>
      <c r="H33" s="25"/>
      <c r="I33" s="25"/>
      <c r="J33" s="25"/>
      <c r="K33" s="25"/>
    </row>
    <row r="34" spans="1:11" hidden="1" x14ac:dyDescent="0.2">
      <c r="A34" s="65" t="s">
        <v>89</v>
      </c>
      <c r="B34" s="65"/>
      <c r="C34" s="65"/>
      <c r="D34" s="65"/>
      <c r="E34" s="65"/>
      <c r="F34" s="65"/>
      <c r="G34" s="25"/>
      <c r="H34" s="25"/>
      <c r="I34" s="25"/>
      <c r="J34" s="25"/>
      <c r="K34" s="25"/>
    </row>
    <row r="35" spans="1:11" hidden="1" x14ac:dyDescent="0.2">
      <c r="A35" s="65" t="s">
        <v>90</v>
      </c>
      <c r="B35" s="65"/>
      <c r="C35" s="65"/>
      <c r="D35" s="65"/>
      <c r="E35" s="65"/>
      <c r="F35" s="65"/>
      <c r="G35" s="25"/>
      <c r="H35" s="25"/>
      <c r="I35" s="25"/>
      <c r="J35" s="25"/>
      <c r="K35" s="25"/>
    </row>
    <row r="36" spans="1:11" hidden="1" x14ac:dyDescent="0.2">
      <c r="A36" s="68" t="s">
        <v>60</v>
      </c>
      <c r="B36" s="69"/>
      <c r="C36" s="69"/>
      <c r="D36" s="69"/>
      <c r="E36" s="69"/>
      <c r="F36" s="69"/>
      <c r="G36" s="25"/>
      <c r="H36" s="25"/>
      <c r="I36" s="25"/>
      <c r="J36" s="25"/>
      <c r="K36" s="25"/>
    </row>
    <row r="37" spans="1:11" hidden="1" x14ac:dyDescent="0.2">
      <c r="A37" s="68" t="s">
        <v>91</v>
      </c>
      <c r="B37" s="69"/>
      <c r="C37" s="69"/>
      <c r="D37" s="69"/>
      <c r="E37" s="69"/>
      <c r="F37" s="69"/>
      <c r="G37" s="25"/>
      <c r="H37" s="25"/>
      <c r="I37" s="25"/>
      <c r="J37" s="25"/>
      <c r="K37" s="25"/>
    </row>
    <row r="38" spans="1:11" hidden="1" x14ac:dyDescent="0.2">
      <c r="A38" s="70" t="s">
        <v>92</v>
      </c>
      <c r="B38" s="71"/>
      <c r="C38" s="71"/>
      <c r="D38" s="71"/>
      <c r="E38" s="71"/>
      <c r="F38" s="71"/>
      <c r="G38" s="25"/>
      <c r="H38" s="25"/>
      <c r="I38" s="25"/>
      <c r="J38" s="25"/>
      <c r="K38" s="25"/>
    </row>
    <row r="39" spans="1:11" hidden="1" x14ac:dyDescent="0.2">
      <c r="A39" s="72" t="s">
        <v>93</v>
      </c>
      <c r="B39" s="71"/>
      <c r="C39" s="71"/>
      <c r="D39" s="71"/>
      <c r="E39" s="71"/>
      <c r="F39" s="71"/>
      <c r="G39" s="25"/>
      <c r="H39" s="25"/>
      <c r="I39" s="25"/>
      <c r="J39" s="25"/>
      <c r="K39" s="25"/>
    </row>
    <row r="40" spans="1:11" hidden="1" x14ac:dyDescent="0.2">
      <c r="A40" s="72" t="s">
        <v>94</v>
      </c>
      <c r="B40" s="71"/>
      <c r="C40" s="71"/>
      <c r="D40" s="71"/>
      <c r="E40" s="71"/>
      <c r="F40" s="71"/>
      <c r="G40" s="25"/>
      <c r="H40" s="25"/>
      <c r="I40" s="25"/>
      <c r="J40" s="25"/>
      <c r="K40" s="25"/>
    </row>
    <row r="41" spans="1:11" hidden="1" x14ac:dyDescent="0.2">
      <c r="A41" s="72" t="s">
        <v>95</v>
      </c>
      <c r="B41" s="71"/>
      <c r="C41" s="71"/>
      <c r="D41" s="71"/>
      <c r="E41" s="71"/>
      <c r="F41" s="71"/>
      <c r="G41" s="25"/>
      <c r="H41" s="25"/>
      <c r="I41" s="25"/>
      <c r="J41" s="25"/>
      <c r="K41" s="25"/>
    </row>
    <row r="42" spans="1:11" hidden="1" x14ac:dyDescent="0.2">
      <c r="A42" s="72" t="s">
        <v>96</v>
      </c>
      <c r="B42" s="71"/>
      <c r="C42" s="71"/>
      <c r="D42" s="71"/>
      <c r="E42" s="71"/>
      <c r="F42" s="71"/>
      <c r="G42" s="25"/>
      <c r="H42" s="25"/>
      <c r="I42" s="25"/>
      <c r="J42" s="25"/>
      <c r="K42" s="25"/>
    </row>
    <row r="43" spans="1:11" hidden="1" x14ac:dyDescent="0.2">
      <c r="A43" s="72" t="s">
        <v>97</v>
      </c>
      <c r="B43" s="71"/>
      <c r="C43" s="71"/>
      <c r="D43" s="71"/>
      <c r="E43" s="71"/>
      <c r="F43" s="71"/>
      <c r="G43" s="25"/>
      <c r="H43" s="25"/>
      <c r="I43" s="25"/>
      <c r="J43" s="25"/>
      <c r="K43" s="25"/>
    </row>
    <row r="44" spans="1:11" hidden="1" x14ac:dyDescent="0.2">
      <c r="A44" s="73" t="s">
        <v>98</v>
      </c>
      <c r="B44" s="69"/>
      <c r="C44" s="69"/>
      <c r="D44" s="69"/>
      <c r="E44" s="69"/>
      <c r="F44" s="69"/>
      <c r="G44" s="25"/>
      <c r="H44" s="25"/>
      <c r="I44" s="25"/>
      <c r="J44" s="25"/>
      <c r="K44" s="25"/>
    </row>
    <row r="45" spans="1:11" hidden="1" x14ac:dyDescent="0.2">
      <c r="A45" s="69" t="s">
        <v>99</v>
      </c>
      <c r="B45" s="69"/>
      <c r="C45" s="69"/>
      <c r="D45" s="69"/>
      <c r="E45" s="69"/>
      <c r="F45" s="69"/>
      <c r="G45" s="25"/>
      <c r="H45" s="25"/>
      <c r="I45" s="25"/>
      <c r="J45" s="25"/>
      <c r="K45" s="25"/>
    </row>
    <row r="46" spans="1:11" hidden="1" x14ac:dyDescent="0.2">
      <c r="A46" s="74">
        <v>-20000</v>
      </c>
      <c r="B46" s="71"/>
      <c r="C46" s="71"/>
      <c r="D46" s="71"/>
      <c r="E46" s="71"/>
      <c r="F46" s="71"/>
      <c r="G46" s="25"/>
      <c r="H46" s="25"/>
      <c r="I46" s="25"/>
      <c r="J46" s="25"/>
      <c r="K46" s="25"/>
    </row>
    <row r="47" spans="1:11" ht="25.5" hidden="1" x14ac:dyDescent="0.2">
      <c r="A47" s="75" t="s">
        <v>100</v>
      </c>
      <c r="B47" s="69"/>
      <c r="C47" s="69"/>
      <c r="D47" s="69"/>
      <c r="E47" s="69"/>
      <c r="F47" s="69"/>
      <c r="G47" s="25"/>
      <c r="H47" s="25"/>
      <c r="I47" s="25"/>
      <c r="J47" s="25"/>
      <c r="K47" s="25"/>
    </row>
    <row r="48" spans="1:11" ht="25.5" hidden="1" x14ac:dyDescent="0.2">
      <c r="A48" s="75" t="s">
        <v>101</v>
      </c>
      <c r="B48" s="69"/>
      <c r="C48" s="69"/>
      <c r="D48" s="69"/>
      <c r="E48" s="69"/>
      <c r="F48" s="69"/>
      <c r="G48" s="25"/>
      <c r="H48" s="25"/>
      <c r="I48" s="25"/>
      <c r="J48" s="25"/>
      <c r="K48" s="25"/>
    </row>
    <row r="49" spans="1:11" ht="25.5" hidden="1" x14ac:dyDescent="0.2">
      <c r="A49" s="76" t="s">
        <v>102</v>
      </c>
      <c r="B49" s="71"/>
      <c r="C49" s="71"/>
      <c r="D49" s="71"/>
      <c r="E49" s="71"/>
      <c r="F49" s="71"/>
      <c r="G49" s="25"/>
      <c r="H49" s="25"/>
      <c r="I49" s="25"/>
      <c r="J49" s="25"/>
      <c r="K49" s="25"/>
    </row>
    <row r="50" spans="1:11" ht="25.5" hidden="1" x14ac:dyDescent="0.2">
      <c r="A50" s="76" t="s">
        <v>103</v>
      </c>
      <c r="B50" s="71"/>
      <c r="C50" s="71"/>
      <c r="D50" s="71"/>
      <c r="E50" s="71"/>
      <c r="F50" s="71"/>
      <c r="G50" s="25"/>
      <c r="H50" s="25"/>
      <c r="I50" s="25"/>
      <c r="J50" s="25"/>
      <c r="K50" s="25"/>
    </row>
    <row r="51" spans="1:11" ht="38.25" hidden="1" x14ac:dyDescent="0.2">
      <c r="A51" s="76" t="s">
        <v>104</v>
      </c>
      <c r="B51" s="77"/>
      <c r="C51" s="77"/>
      <c r="D51" s="78"/>
      <c r="E51" s="79"/>
      <c r="F51" s="79"/>
      <c r="G51" s="25"/>
      <c r="H51" s="25"/>
      <c r="I51" s="25"/>
      <c r="J51" s="25"/>
      <c r="K51" s="25"/>
    </row>
    <row r="52" spans="1:11" hidden="1" x14ac:dyDescent="0.2">
      <c r="A52" s="80" t="s">
        <v>105</v>
      </c>
      <c r="B52" s="81"/>
      <c r="C52" s="81"/>
      <c r="D52" s="82"/>
      <c r="E52" s="83"/>
      <c r="F52" s="83" t="b">
        <v>1</v>
      </c>
      <c r="G52" s="25"/>
      <c r="H52" s="25"/>
      <c r="I52" s="25"/>
      <c r="J52" s="25"/>
      <c r="K52" s="25"/>
    </row>
    <row r="53" spans="1:11" hidden="1" x14ac:dyDescent="0.2">
      <c r="A53" s="84" t="s">
        <v>106</v>
      </c>
      <c r="B53" s="80"/>
      <c r="C53" s="80"/>
      <c r="D53" s="80"/>
      <c r="E53" s="83"/>
      <c r="F53" s="83" t="b">
        <v>0</v>
      </c>
      <c r="G53" s="25"/>
      <c r="H53" s="25"/>
      <c r="I53" s="25"/>
      <c r="J53" s="25"/>
      <c r="K53" s="25"/>
    </row>
    <row r="54" spans="1:11" hidden="1" x14ac:dyDescent="0.2">
      <c r="A54" s="85"/>
      <c r="B54" s="86">
        <f>COUNT(Travel!B12:B38)</f>
        <v>25</v>
      </c>
      <c r="C54" s="86"/>
      <c r="D54" s="86">
        <f>COUNTIF(Travel!D12:D38,"*")</f>
        <v>25</v>
      </c>
      <c r="E54" s="87"/>
      <c r="F54" s="87" t="b">
        <f>MIN(B54,D54)=MAX(B54,D54)</f>
        <v>1</v>
      </c>
      <c r="G54" s="25"/>
      <c r="H54" s="25"/>
      <c r="I54" s="25"/>
      <c r="J54" s="25"/>
      <c r="K54" s="25"/>
    </row>
    <row r="55" spans="1:11" hidden="1" x14ac:dyDescent="0.2">
      <c r="A55" s="85" t="s">
        <v>107</v>
      </c>
      <c r="B55" s="86">
        <f>COUNT(Travel!B43:B105)</f>
        <v>61</v>
      </c>
      <c r="C55" s="86"/>
      <c r="D55" s="86">
        <f>COUNTIF(Travel!D43:D105,"*")</f>
        <v>61</v>
      </c>
      <c r="E55" s="87"/>
      <c r="F55" s="87" t="b">
        <f>MIN(B55,D55)=MAX(B55,D55)</f>
        <v>1</v>
      </c>
    </row>
    <row r="56" spans="1:11" hidden="1" x14ac:dyDescent="0.2">
      <c r="A56" s="88"/>
      <c r="B56" s="86">
        <f>COUNT(Travel!B110:B115)</f>
        <v>3</v>
      </c>
      <c r="C56" s="86"/>
      <c r="D56" s="86">
        <f>COUNTIF(Travel!D110:D115,"*")</f>
        <v>3</v>
      </c>
      <c r="E56" s="87"/>
      <c r="F56" s="87" t="b">
        <f>MIN(B56,D56)=MAX(B56,D56)</f>
        <v>1</v>
      </c>
    </row>
    <row r="57" spans="1:11" hidden="1" x14ac:dyDescent="0.2">
      <c r="A57" s="89" t="s">
        <v>108</v>
      </c>
      <c r="B57" s="90">
        <f>COUNT(Hospitality!B11:B15)</f>
        <v>1</v>
      </c>
      <c r="C57" s="90"/>
      <c r="D57" s="90">
        <f>COUNTIF(Hospitality!D11:D15,"*")</f>
        <v>1</v>
      </c>
      <c r="E57" s="91"/>
      <c r="F57" s="91" t="b">
        <f>MIN(B57,D57)=MAX(B57,D57)</f>
        <v>1</v>
      </c>
    </row>
    <row r="58" spans="1:11" hidden="1" x14ac:dyDescent="0.2">
      <c r="A58" s="92" t="s">
        <v>109</v>
      </c>
      <c r="B58" s="87">
        <f>COUNT('All other expenses'!B11:B62)</f>
        <v>31</v>
      </c>
      <c r="C58" s="87"/>
      <c r="D58" s="87">
        <f>COUNTIF('All other expenses'!D11:D62,"*")</f>
        <v>31</v>
      </c>
      <c r="E58" s="87"/>
      <c r="F58" s="87" t="b">
        <f>MIN(B58,D58)=MAX(B58,D58)</f>
        <v>1</v>
      </c>
    </row>
    <row r="59" spans="1:11" hidden="1" x14ac:dyDescent="0.2">
      <c r="A59" s="89" t="s">
        <v>110</v>
      </c>
      <c r="B59" s="90">
        <f>COUNTIF('Gifts and benefits'!B12:B14,"*")</f>
        <v>2</v>
      </c>
      <c r="C59" s="90">
        <f>COUNTIF('Gifts and benefits'!C12:C14,"*")</f>
        <v>2</v>
      </c>
      <c r="D59" s="90"/>
      <c r="E59" s="90">
        <f>COUNTA('Gifts and benefits'!E12:E14)</f>
        <v>2</v>
      </c>
      <c r="F59" s="91"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formatCells="0" insertRows="0" deleteRows="0"/>
  <mergeCells count="9">
    <mergeCell ref="B7:F7"/>
    <mergeCell ref="B8:F8"/>
    <mergeCell ref="A9:F9"/>
    <mergeCell ref="A1:F1"/>
    <mergeCell ref="B2:F2"/>
    <mergeCell ref="B3:F3"/>
    <mergeCell ref="B4:F4"/>
    <mergeCell ref="B5:F5"/>
    <mergeCell ref="B6:F6"/>
  </mergeCells>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 sqref="B2:F2"/>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H148"/>
  <sheetViews>
    <sheetView topLeftCell="A85" zoomScaleNormal="100" workbookViewId="0">
      <pane xSplit="5" topLeftCell="F1" activePane="topRight" state="frozen"/>
      <selection activeCell="G10" sqref="G10:G11"/>
      <selection pane="topRight" activeCell="C123" sqref="C123"/>
    </sheetView>
  </sheetViews>
  <sheetFormatPr defaultColWidth="9.140625" defaultRowHeight="12.75" x14ac:dyDescent="0.2"/>
  <cols>
    <col min="1" max="1" width="35.7109375" style="3" customWidth="1"/>
    <col min="2" max="2" width="14.28515625" style="3" customWidth="1"/>
    <col min="3" max="3" width="72.85546875" style="3" customWidth="1"/>
    <col min="4" max="4" width="47.7109375" style="3" bestFit="1" customWidth="1"/>
    <col min="5" max="5" width="23" style="3" customWidth="1"/>
    <col min="6" max="6" width="19.85546875" style="3" customWidth="1"/>
    <col min="7" max="7" width="10.7109375" style="3" customWidth="1"/>
    <col min="8" max="13" width="9.140625" style="3" customWidth="1"/>
    <col min="14" max="16384" width="9.140625" style="3"/>
  </cols>
  <sheetData>
    <row r="1" spans="1:6" ht="26.25" customHeight="1" x14ac:dyDescent="0.2">
      <c r="A1" s="188" t="s">
        <v>111</v>
      </c>
      <c r="B1" s="188"/>
      <c r="C1" s="188"/>
      <c r="D1" s="188"/>
      <c r="E1" s="188"/>
      <c r="F1" s="25"/>
    </row>
    <row r="2" spans="1:6" ht="21" customHeight="1" x14ac:dyDescent="0.2">
      <c r="A2" s="26" t="s">
        <v>52</v>
      </c>
      <c r="B2" s="199" t="str">
        <f>'Summary and sign-off'!B2:F2</f>
        <v>Fire and Emergency New Zealand</v>
      </c>
      <c r="C2" s="199"/>
      <c r="D2" s="199"/>
      <c r="E2" s="199"/>
      <c r="F2" s="25"/>
    </row>
    <row r="3" spans="1:6" ht="21" customHeight="1" x14ac:dyDescent="0.2">
      <c r="A3" s="26" t="s">
        <v>112</v>
      </c>
      <c r="B3" s="199" t="str">
        <f>'Summary and sign-off'!B3:F3</f>
        <v>Rhys Jones</v>
      </c>
      <c r="C3" s="199"/>
      <c r="D3" s="199"/>
      <c r="E3" s="199"/>
      <c r="F3" s="25"/>
    </row>
    <row r="4" spans="1:6" ht="21" customHeight="1" x14ac:dyDescent="0.2">
      <c r="A4" s="26" t="s">
        <v>113</v>
      </c>
      <c r="B4" s="199">
        <f>'Summary and sign-off'!B4:F4</f>
        <v>43466</v>
      </c>
      <c r="C4" s="199"/>
      <c r="D4" s="199"/>
      <c r="E4" s="199"/>
      <c r="F4" s="25"/>
    </row>
    <row r="5" spans="1:6" ht="21" customHeight="1" x14ac:dyDescent="0.2">
      <c r="A5" s="26" t="s">
        <v>114</v>
      </c>
      <c r="B5" s="199">
        <f>'Summary and sign-off'!B5:F5</f>
        <v>43646</v>
      </c>
      <c r="C5" s="199"/>
      <c r="D5" s="199"/>
      <c r="E5" s="199"/>
      <c r="F5" s="25"/>
    </row>
    <row r="6" spans="1:6" ht="21" customHeight="1" x14ac:dyDescent="0.2">
      <c r="A6" s="26" t="s">
        <v>115</v>
      </c>
      <c r="B6" s="185" t="s">
        <v>82</v>
      </c>
      <c r="C6" s="185"/>
      <c r="D6" s="185"/>
      <c r="E6" s="185"/>
      <c r="F6" s="25"/>
    </row>
    <row r="7" spans="1:6" ht="21" customHeight="1" x14ac:dyDescent="0.2">
      <c r="A7" s="26" t="s">
        <v>58</v>
      </c>
      <c r="B7" s="185" t="s">
        <v>85</v>
      </c>
      <c r="C7" s="185"/>
      <c r="D7" s="185"/>
      <c r="E7" s="185"/>
      <c r="F7" s="25"/>
    </row>
    <row r="8" spans="1:6" ht="36" customHeight="1" x14ac:dyDescent="0.2">
      <c r="A8" s="194" t="s">
        <v>116</v>
      </c>
      <c r="B8" s="195"/>
      <c r="C8" s="195"/>
      <c r="D8" s="195"/>
      <c r="E8" s="195"/>
      <c r="F8" s="53"/>
    </row>
    <row r="9" spans="1:6" ht="36" customHeight="1" x14ac:dyDescent="0.2">
      <c r="A9" s="196" t="s">
        <v>117</v>
      </c>
      <c r="B9" s="197"/>
      <c r="C9" s="197"/>
      <c r="D9" s="197"/>
      <c r="E9" s="197"/>
      <c r="F9" s="53"/>
    </row>
    <row r="10" spans="1:6" ht="24.75" customHeight="1" x14ac:dyDescent="0.2">
      <c r="A10" s="193" t="s">
        <v>118</v>
      </c>
      <c r="B10" s="198"/>
      <c r="C10" s="193"/>
      <c r="D10" s="193"/>
      <c r="E10" s="193"/>
      <c r="F10" s="40"/>
    </row>
    <row r="11" spans="1:6" ht="38.25" x14ac:dyDescent="0.2">
      <c r="A11" s="93" t="s">
        <v>119</v>
      </c>
      <c r="B11" s="93" t="s">
        <v>120</v>
      </c>
      <c r="C11" s="93" t="s">
        <v>121</v>
      </c>
      <c r="D11" s="93" t="s">
        <v>122</v>
      </c>
      <c r="E11" s="93" t="s">
        <v>123</v>
      </c>
      <c r="F11" s="94"/>
    </row>
    <row r="12" spans="1:6" s="100" customFormat="1" x14ac:dyDescent="0.2">
      <c r="A12" s="95">
        <v>43445</v>
      </c>
      <c r="B12" s="96">
        <v>234.96</v>
      </c>
      <c r="C12" s="97" t="s">
        <v>124</v>
      </c>
      <c r="D12" s="97" t="s">
        <v>125</v>
      </c>
      <c r="E12" s="98" t="s">
        <v>126</v>
      </c>
      <c r="F12" s="99"/>
    </row>
    <row r="13" spans="1:6" s="100" customFormat="1" x14ac:dyDescent="0.2">
      <c r="A13" s="95">
        <v>43445</v>
      </c>
      <c r="B13" s="96">
        <v>360.06</v>
      </c>
      <c r="C13" s="97" t="s">
        <v>124</v>
      </c>
      <c r="D13" s="97" t="s">
        <v>125</v>
      </c>
      <c r="E13" s="98" t="s">
        <v>127</v>
      </c>
      <c r="F13" s="99"/>
    </row>
    <row r="14" spans="1:6" s="100" customFormat="1" x14ac:dyDescent="0.2">
      <c r="A14" s="101" t="s">
        <v>128</v>
      </c>
      <c r="B14" s="96">
        <v>1193.18</v>
      </c>
      <c r="C14" s="97" t="s">
        <v>124</v>
      </c>
      <c r="D14" s="97" t="s">
        <v>129</v>
      </c>
      <c r="E14" s="98" t="s">
        <v>130</v>
      </c>
      <c r="F14" s="99"/>
    </row>
    <row r="15" spans="1:6" s="100" customFormat="1" x14ac:dyDescent="0.2">
      <c r="A15" s="101" t="s">
        <v>128</v>
      </c>
      <c r="B15" s="96">
        <v>75.5</v>
      </c>
      <c r="C15" s="97" t="s">
        <v>131</v>
      </c>
      <c r="D15" s="97" t="s">
        <v>132</v>
      </c>
      <c r="E15" s="98" t="s">
        <v>130</v>
      </c>
      <c r="F15" s="99"/>
    </row>
    <row r="16" spans="1:6" s="100" customFormat="1" x14ac:dyDescent="0.2">
      <c r="A16" s="101" t="s">
        <v>128</v>
      </c>
      <c r="B16" s="96">
        <v>28.62</v>
      </c>
      <c r="C16" s="97" t="s">
        <v>133</v>
      </c>
      <c r="D16" s="97" t="s">
        <v>134</v>
      </c>
      <c r="E16" s="98" t="s">
        <v>130</v>
      </c>
      <c r="F16" s="99"/>
    </row>
    <row r="17" spans="1:6" s="100" customFormat="1" x14ac:dyDescent="0.2">
      <c r="A17" s="101" t="s">
        <v>128</v>
      </c>
      <c r="B17" s="96">
        <v>73.540000000000006</v>
      </c>
      <c r="C17" s="97" t="s">
        <v>135</v>
      </c>
      <c r="D17" s="97" t="s">
        <v>132</v>
      </c>
      <c r="E17" s="98" t="s">
        <v>130</v>
      </c>
      <c r="F17" s="99"/>
    </row>
    <row r="18" spans="1:6" s="100" customFormat="1" x14ac:dyDescent="0.2">
      <c r="A18" s="101" t="s">
        <v>128</v>
      </c>
      <c r="B18" s="96">
        <v>760.84</v>
      </c>
      <c r="C18" s="97" t="s">
        <v>133</v>
      </c>
      <c r="D18" s="97" t="s">
        <v>125</v>
      </c>
      <c r="E18" s="98" t="s">
        <v>130</v>
      </c>
      <c r="F18" s="99"/>
    </row>
    <row r="19" spans="1:6" s="100" customFormat="1" x14ac:dyDescent="0.2">
      <c r="A19" s="101" t="s">
        <v>128</v>
      </c>
      <c r="B19" s="96">
        <v>55.2</v>
      </c>
      <c r="C19" s="97" t="s">
        <v>136</v>
      </c>
      <c r="D19" s="97" t="s">
        <v>132</v>
      </c>
      <c r="E19" s="98" t="s">
        <v>137</v>
      </c>
      <c r="F19" s="99"/>
    </row>
    <row r="20" spans="1:6" s="100" customFormat="1" x14ac:dyDescent="0.2">
      <c r="A20" s="101" t="s">
        <v>138</v>
      </c>
      <c r="B20" s="96">
        <v>39.200000000000003</v>
      </c>
      <c r="C20" s="97" t="s">
        <v>139</v>
      </c>
      <c r="D20" s="97" t="s">
        <v>132</v>
      </c>
      <c r="E20" s="98" t="s">
        <v>137</v>
      </c>
      <c r="F20" s="99"/>
    </row>
    <row r="21" spans="1:6" s="100" customFormat="1" x14ac:dyDescent="0.2">
      <c r="A21" s="101" t="s">
        <v>138</v>
      </c>
      <c r="B21" s="96">
        <v>804.2</v>
      </c>
      <c r="C21" s="97" t="s">
        <v>140</v>
      </c>
      <c r="D21" s="97" t="s">
        <v>125</v>
      </c>
      <c r="E21" s="98" t="s">
        <v>127</v>
      </c>
      <c r="F21" s="99"/>
    </row>
    <row r="22" spans="1:6" s="100" customFormat="1" x14ac:dyDescent="0.2">
      <c r="A22" s="101" t="s">
        <v>138</v>
      </c>
      <c r="B22" s="96">
        <v>1108.3800000000001</v>
      </c>
      <c r="C22" s="97" t="s">
        <v>140</v>
      </c>
      <c r="D22" s="97" t="s">
        <v>129</v>
      </c>
      <c r="E22" s="98" t="s">
        <v>127</v>
      </c>
      <c r="F22" s="99"/>
    </row>
    <row r="23" spans="1:6" s="100" customFormat="1" x14ac:dyDescent="0.2">
      <c r="A23" s="101" t="s">
        <v>138</v>
      </c>
      <c r="B23" s="96">
        <v>29.58</v>
      </c>
      <c r="C23" s="97" t="s">
        <v>141</v>
      </c>
      <c r="D23" s="97" t="s">
        <v>132</v>
      </c>
      <c r="E23" s="98" t="s">
        <v>127</v>
      </c>
      <c r="F23" s="99"/>
    </row>
    <row r="24" spans="1:6" s="100" customFormat="1" x14ac:dyDescent="0.2">
      <c r="A24" s="101" t="s">
        <v>138</v>
      </c>
      <c r="B24" s="96">
        <v>62.13</v>
      </c>
      <c r="C24" s="97" t="s">
        <v>140</v>
      </c>
      <c r="D24" s="97" t="s">
        <v>142</v>
      </c>
      <c r="E24" s="98" t="s">
        <v>127</v>
      </c>
      <c r="F24" s="99"/>
    </row>
    <row r="25" spans="1:6" s="100" customFormat="1" x14ac:dyDescent="0.2">
      <c r="A25" s="101" t="s">
        <v>138</v>
      </c>
      <c r="B25" s="96">
        <v>17.489999999999998</v>
      </c>
      <c r="C25" s="97" t="s">
        <v>140</v>
      </c>
      <c r="D25" s="97" t="s">
        <v>142</v>
      </c>
      <c r="E25" s="98" t="s">
        <v>130</v>
      </c>
      <c r="F25" s="99"/>
    </row>
    <row r="26" spans="1:6" s="100" customFormat="1" x14ac:dyDescent="0.2">
      <c r="A26" s="101" t="s">
        <v>138</v>
      </c>
      <c r="B26" s="96">
        <v>24.01</v>
      </c>
      <c r="C26" s="97" t="s">
        <v>143</v>
      </c>
      <c r="D26" s="97" t="s">
        <v>132</v>
      </c>
      <c r="E26" s="98" t="s">
        <v>127</v>
      </c>
      <c r="F26" s="99"/>
    </row>
    <row r="27" spans="1:6" s="100" customFormat="1" x14ac:dyDescent="0.2">
      <c r="A27" s="101" t="s">
        <v>138</v>
      </c>
      <c r="B27" s="96">
        <v>33.700000000000003</v>
      </c>
      <c r="C27" s="97" t="s">
        <v>144</v>
      </c>
      <c r="D27" s="97" t="s">
        <v>132</v>
      </c>
      <c r="E27" s="98" t="s">
        <v>137</v>
      </c>
      <c r="F27" s="99"/>
    </row>
    <row r="28" spans="1:6" s="100" customFormat="1" x14ac:dyDescent="0.2">
      <c r="A28" s="101" t="s">
        <v>145</v>
      </c>
      <c r="B28" s="96">
        <v>863.38</v>
      </c>
      <c r="C28" s="97" t="s">
        <v>146</v>
      </c>
      <c r="D28" s="97" t="s">
        <v>129</v>
      </c>
      <c r="E28" s="98" t="s">
        <v>130</v>
      </c>
      <c r="F28" s="99"/>
    </row>
    <row r="29" spans="1:6" s="100" customFormat="1" x14ac:dyDescent="0.2">
      <c r="A29" s="101" t="s">
        <v>145</v>
      </c>
      <c r="B29" s="96">
        <v>731.14</v>
      </c>
      <c r="C29" s="97" t="s">
        <v>146</v>
      </c>
      <c r="D29" s="97" t="s">
        <v>125</v>
      </c>
      <c r="E29" s="98" t="s">
        <v>130</v>
      </c>
      <c r="F29" s="99"/>
    </row>
    <row r="30" spans="1:6" s="100" customFormat="1" x14ac:dyDescent="0.2">
      <c r="A30" s="101" t="s">
        <v>145</v>
      </c>
      <c r="B30" s="96">
        <v>133.43</v>
      </c>
      <c r="C30" s="97" t="s">
        <v>147</v>
      </c>
      <c r="D30" s="97" t="s">
        <v>132</v>
      </c>
      <c r="E30" s="98" t="s">
        <v>130</v>
      </c>
      <c r="F30" s="99"/>
    </row>
    <row r="31" spans="1:6" s="100" customFormat="1" x14ac:dyDescent="0.2">
      <c r="A31" s="101" t="s">
        <v>145</v>
      </c>
      <c r="B31" s="96">
        <v>108.79</v>
      </c>
      <c r="C31" s="97" t="s">
        <v>148</v>
      </c>
      <c r="D31" s="97" t="s">
        <v>132</v>
      </c>
      <c r="E31" s="98" t="s">
        <v>130</v>
      </c>
      <c r="F31" s="99"/>
    </row>
    <row r="32" spans="1:6" s="100" customFormat="1" x14ac:dyDescent="0.2">
      <c r="A32" s="101" t="s">
        <v>145</v>
      </c>
      <c r="B32" s="96">
        <v>60.64</v>
      </c>
      <c r="C32" s="97" t="s">
        <v>149</v>
      </c>
      <c r="D32" s="97" t="s">
        <v>132</v>
      </c>
      <c r="E32" s="98" t="s">
        <v>130</v>
      </c>
      <c r="F32" s="99"/>
    </row>
    <row r="33" spans="1:7" s="100" customFormat="1" x14ac:dyDescent="0.2">
      <c r="A33" s="101" t="s">
        <v>145</v>
      </c>
      <c r="B33" s="96">
        <v>16.14</v>
      </c>
      <c r="C33" s="97" t="s">
        <v>150</v>
      </c>
      <c r="D33" s="97" t="s">
        <v>132</v>
      </c>
      <c r="E33" s="98" t="s">
        <v>130</v>
      </c>
      <c r="F33" s="99"/>
    </row>
    <row r="34" spans="1:7" s="100" customFormat="1" x14ac:dyDescent="0.2">
      <c r="A34" s="101" t="s">
        <v>145</v>
      </c>
      <c r="B34" s="96">
        <v>12.47</v>
      </c>
      <c r="C34" s="97" t="s">
        <v>151</v>
      </c>
      <c r="D34" s="97" t="s">
        <v>132</v>
      </c>
      <c r="E34" s="98" t="s">
        <v>130</v>
      </c>
      <c r="F34" s="99"/>
    </row>
    <row r="35" spans="1:7" s="100" customFormat="1" x14ac:dyDescent="0.2">
      <c r="A35" s="101" t="s">
        <v>145</v>
      </c>
      <c r="B35" s="96">
        <v>10.57</v>
      </c>
      <c r="C35" s="97" t="s">
        <v>152</v>
      </c>
      <c r="D35" s="97" t="s">
        <v>153</v>
      </c>
      <c r="E35" s="98" t="s">
        <v>130</v>
      </c>
      <c r="F35" s="99"/>
    </row>
    <row r="36" spans="1:7" s="100" customFormat="1" x14ac:dyDescent="0.2">
      <c r="A36" s="101" t="s">
        <v>145</v>
      </c>
      <c r="B36" s="96">
        <v>21.9</v>
      </c>
      <c r="C36" s="97" t="s">
        <v>154</v>
      </c>
      <c r="D36" s="97" t="s">
        <v>132</v>
      </c>
      <c r="E36" s="98" t="s">
        <v>130</v>
      </c>
      <c r="F36" s="99"/>
    </row>
    <row r="37" spans="1:7" s="100" customFormat="1" x14ac:dyDescent="0.2">
      <c r="A37" s="95"/>
      <c r="B37" s="96"/>
      <c r="C37" s="97"/>
      <c r="D37" s="97"/>
      <c r="E37" s="98"/>
      <c r="F37" s="99"/>
    </row>
    <row r="38" spans="1:7" s="100" customFormat="1" x14ac:dyDescent="0.2">
      <c r="A38" s="102"/>
      <c r="B38" s="103"/>
      <c r="C38" s="104"/>
      <c r="D38" s="104"/>
      <c r="E38" s="105"/>
      <c r="F38" s="106"/>
    </row>
    <row r="39" spans="1:7" s="100" customFormat="1" x14ac:dyDescent="0.2">
      <c r="A39" s="107" t="s">
        <v>155</v>
      </c>
      <c r="B39" s="108">
        <f>SUM(B12:B38)</f>
        <v>6859.05</v>
      </c>
      <c r="C39" s="109" t="str">
        <f>IF(SUBTOTAL(3,B12:B38)=SUBTOTAL(103,B12:B38),'[2]Summary and sign-off'!$A$47,'[2]Summary and sign-off'!$A$48)</f>
        <v>Check - there are no hidden rows with data</v>
      </c>
      <c r="D39" s="192" t="str">
        <f>IF('[2]Summary and sign-off'!F54='[2]Summary and sign-off'!F53,'[2]Summary and sign-off'!A50,'[2]Summary and sign-off'!A49)</f>
        <v>Check - each entry provides sufficient information</v>
      </c>
      <c r="E39" s="192"/>
      <c r="F39" s="110"/>
      <c r="G39" s="111"/>
    </row>
    <row r="40" spans="1:7" s="100" customFormat="1" x14ac:dyDescent="0.2">
      <c r="A40" s="52"/>
      <c r="B40" s="53"/>
      <c r="C40" s="52"/>
      <c r="D40" s="52"/>
      <c r="E40" s="52"/>
      <c r="F40" s="110"/>
      <c r="G40" s="111"/>
    </row>
    <row r="41" spans="1:7" s="100" customFormat="1" ht="15.75" x14ac:dyDescent="0.2">
      <c r="A41" s="193" t="s">
        <v>156</v>
      </c>
      <c r="B41" s="193"/>
      <c r="C41" s="193"/>
      <c r="D41" s="193"/>
      <c r="E41" s="193"/>
      <c r="F41" s="106"/>
    </row>
    <row r="42" spans="1:7" s="100" customFormat="1" ht="38.25" x14ac:dyDescent="0.2">
      <c r="A42" s="93" t="s">
        <v>119</v>
      </c>
      <c r="B42" s="93" t="s">
        <v>64</v>
      </c>
      <c r="C42" s="93" t="s">
        <v>157</v>
      </c>
      <c r="D42" s="93" t="s">
        <v>122</v>
      </c>
      <c r="E42" s="93" t="s">
        <v>123</v>
      </c>
      <c r="F42" s="106"/>
    </row>
    <row r="43" spans="1:7" s="100" customFormat="1" x14ac:dyDescent="0.2">
      <c r="A43" s="95">
        <v>43474</v>
      </c>
      <c r="B43" s="96">
        <v>38</v>
      </c>
      <c r="C43" s="97" t="s">
        <v>158</v>
      </c>
      <c r="D43" s="97" t="s">
        <v>159</v>
      </c>
      <c r="E43" s="98" t="s">
        <v>160</v>
      </c>
      <c r="F43" s="106"/>
    </row>
    <row r="44" spans="1:7" s="100" customFormat="1" x14ac:dyDescent="0.2">
      <c r="A44" s="95">
        <v>43474</v>
      </c>
      <c r="B44" s="96">
        <f>377.18+14.38</f>
        <v>391.56</v>
      </c>
      <c r="C44" s="97" t="s">
        <v>158</v>
      </c>
      <c r="D44" s="97" t="s">
        <v>129</v>
      </c>
      <c r="E44" s="98" t="s">
        <v>160</v>
      </c>
      <c r="F44" s="106"/>
    </row>
    <row r="45" spans="1:7" s="100" customFormat="1" x14ac:dyDescent="0.2">
      <c r="A45" s="95">
        <v>43479</v>
      </c>
      <c r="B45" s="96">
        <f>174+8.05+0.58</f>
        <v>182.63000000000002</v>
      </c>
      <c r="C45" s="97" t="s">
        <v>161</v>
      </c>
      <c r="D45" s="97" t="s">
        <v>125</v>
      </c>
      <c r="E45" s="98" t="s">
        <v>162</v>
      </c>
      <c r="F45" s="106"/>
    </row>
    <row r="46" spans="1:7" s="100" customFormat="1" x14ac:dyDescent="0.2">
      <c r="A46" s="95">
        <v>43479</v>
      </c>
      <c r="B46" s="96">
        <f>614.68+14.38+11.5</f>
        <v>640.55999999999995</v>
      </c>
      <c r="C46" s="97" t="s">
        <v>161</v>
      </c>
      <c r="D46" s="97" t="s">
        <v>129</v>
      </c>
      <c r="E46" s="98" t="s">
        <v>162</v>
      </c>
      <c r="F46" s="106"/>
    </row>
    <row r="47" spans="1:7" s="100" customFormat="1" x14ac:dyDescent="0.2">
      <c r="A47" s="95">
        <v>43480</v>
      </c>
      <c r="B47" s="96">
        <v>77.3</v>
      </c>
      <c r="C47" s="97" t="s">
        <v>163</v>
      </c>
      <c r="D47" s="97" t="s">
        <v>132</v>
      </c>
      <c r="E47" s="98" t="s">
        <v>162</v>
      </c>
      <c r="F47" s="99"/>
    </row>
    <row r="48" spans="1:7" s="100" customFormat="1" x14ac:dyDescent="0.2">
      <c r="A48" s="95">
        <v>43490</v>
      </c>
      <c r="B48" s="96">
        <v>39</v>
      </c>
      <c r="C48" s="97" t="s">
        <v>164</v>
      </c>
      <c r="D48" s="97" t="s">
        <v>159</v>
      </c>
      <c r="E48" s="98" t="s">
        <v>137</v>
      </c>
      <c r="F48" s="99"/>
    </row>
    <row r="49" spans="1:6" s="100" customFormat="1" x14ac:dyDescent="0.2">
      <c r="A49" s="95">
        <v>43495</v>
      </c>
      <c r="B49" s="96">
        <f>388.69+14.38</f>
        <v>403.07</v>
      </c>
      <c r="C49" s="97" t="s">
        <v>165</v>
      </c>
      <c r="D49" s="97" t="s">
        <v>129</v>
      </c>
      <c r="E49" s="98" t="s">
        <v>166</v>
      </c>
      <c r="F49" s="99"/>
    </row>
    <row r="50" spans="1:6" s="100" customFormat="1" x14ac:dyDescent="0.2">
      <c r="A50" s="95">
        <v>43495</v>
      </c>
      <c r="B50" s="96">
        <v>8.0500000000000007</v>
      </c>
      <c r="C50" s="97" t="s">
        <v>167</v>
      </c>
      <c r="D50" s="97" t="s">
        <v>125</v>
      </c>
      <c r="E50" s="98" t="s">
        <v>166</v>
      </c>
      <c r="F50" s="99"/>
    </row>
    <row r="51" spans="1:6" s="100" customFormat="1" x14ac:dyDescent="0.2">
      <c r="A51" s="95">
        <v>43495</v>
      </c>
      <c r="B51" s="96">
        <v>57.19</v>
      </c>
      <c r="C51" s="97" t="s">
        <v>167</v>
      </c>
      <c r="D51" s="97" t="s">
        <v>168</v>
      </c>
      <c r="E51" s="98" t="s">
        <v>166</v>
      </c>
      <c r="F51" s="99"/>
    </row>
    <row r="52" spans="1:6" s="100" customFormat="1" x14ac:dyDescent="0.2">
      <c r="A52" s="95">
        <v>43495</v>
      </c>
      <c r="B52" s="96">
        <v>10.5</v>
      </c>
      <c r="C52" s="97" t="s">
        <v>169</v>
      </c>
      <c r="D52" s="97" t="s">
        <v>170</v>
      </c>
      <c r="E52" s="98" t="s">
        <v>166</v>
      </c>
      <c r="F52" s="99"/>
    </row>
    <row r="53" spans="1:6" s="100" customFormat="1" x14ac:dyDescent="0.2">
      <c r="A53" s="95">
        <v>43501</v>
      </c>
      <c r="B53" s="96">
        <f>549.08+14.38</f>
        <v>563.46</v>
      </c>
      <c r="C53" s="97" t="s">
        <v>171</v>
      </c>
      <c r="D53" s="97" t="s">
        <v>129</v>
      </c>
      <c r="E53" s="98" t="s">
        <v>172</v>
      </c>
      <c r="F53" s="99"/>
    </row>
    <row r="54" spans="1:6" s="100" customFormat="1" x14ac:dyDescent="0.2">
      <c r="A54" s="95">
        <v>43501</v>
      </c>
      <c r="B54" s="96">
        <v>726.83</v>
      </c>
      <c r="C54" s="97" t="s">
        <v>171</v>
      </c>
      <c r="D54" s="97" t="s">
        <v>125</v>
      </c>
      <c r="E54" s="98" t="s">
        <v>172</v>
      </c>
      <c r="F54" s="99"/>
    </row>
    <row r="55" spans="1:6" s="100" customFormat="1" x14ac:dyDescent="0.2">
      <c r="A55" s="95">
        <v>43501</v>
      </c>
      <c r="B55" s="96">
        <v>89.65</v>
      </c>
      <c r="C55" s="97" t="s">
        <v>171</v>
      </c>
      <c r="D55" s="97" t="s">
        <v>168</v>
      </c>
      <c r="E55" s="98" t="s">
        <v>172</v>
      </c>
      <c r="F55" s="99"/>
    </row>
    <row r="56" spans="1:6" s="100" customFormat="1" x14ac:dyDescent="0.2">
      <c r="A56" s="95">
        <v>43502</v>
      </c>
      <c r="B56" s="96">
        <v>65.099999999999994</v>
      </c>
      <c r="C56" s="97" t="s">
        <v>171</v>
      </c>
      <c r="D56" s="97" t="s">
        <v>159</v>
      </c>
      <c r="E56" s="98" t="s">
        <v>137</v>
      </c>
      <c r="F56" s="99"/>
    </row>
    <row r="57" spans="1:6" s="100" customFormat="1" x14ac:dyDescent="0.2">
      <c r="A57" s="95">
        <v>43502</v>
      </c>
      <c r="B57" s="96">
        <v>28.9</v>
      </c>
      <c r="C57" s="97" t="s">
        <v>171</v>
      </c>
      <c r="D57" s="97" t="s">
        <v>134</v>
      </c>
      <c r="E57" s="98" t="s">
        <v>172</v>
      </c>
      <c r="F57" s="99"/>
    </row>
    <row r="58" spans="1:6" s="100" customFormat="1" x14ac:dyDescent="0.2">
      <c r="A58" s="95">
        <v>43510</v>
      </c>
      <c r="B58" s="96">
        <v>647.33000000000004</v>
      </c>
      <c r="C58" s="97" t="s">
        <v>173</v>
      </c>
      <c r="D58" s="97" t="s">
        <v>129</v>
      </c>
      <c r="E58" s="98" t="s">
        <v>174</v>
      </c>
      <c r="F58" s="99"/>
    </row>
    <row r="59" spans="1:6" s="100" customFormat="1" x14ac:dyDescent="0.2">
      <c r="A59" s="95">
        <v>43510</v>
      </c>
      <c r="B59" s="96">
        <v>66.599999999999994</v>
      </c>
      <c r="C59" s="97" t="s">
        <v>173</v>
      </c>
      <c r="D59" s="97" t="s">
        <v>159</v>
      </c>
      <c r="E59" s="98" t="s">
        <v>137</v>
      </c>
      <c r="F59" s="99"/>
    </row>
    <row r="60" spans="1:6" s="100" customFormat="1" x14ac:dyDescent="0.2">
      <c r="A60" s="95">
        <v>43531</v>
      </c>
      <c r="B60" s="96">
        <v>496.95</v>
      </c>
      <c r="C60" s="97" t="s">
        <v>175</v>
      </c>
      <c r="D60" s="97" t="s">
        <v>129</v>
      </c>
      <c r="E60" s="98" t="s">
        <v>174</v>
      </c>
      <c r="F60" s="99"/>
    </row>
    <row r="61" spans="1:6" s="100" customFormat="1" x14ac:dyDescent="0.2">
      <c r="A61" s="95">
        <v>43531</v>
      </c>
      <c r="B61" s="96">
        <v>46.1</v>
      </c>
      <c r="C61" s="97" t="s">
        <v>176</v>
      </c>
      <c r="D61" s="97" t="s">
        <v>132</v>
      </c>
      <c r="E61" s="98" t="s">
        <v>137</v>
      </c>
      <c r="F61" s="99"/>
    </row>
    <row r="62" spans="1:6" s="100" customFormat="1" x14ac:dyDescent="0.2">
      <c r="A62" s="95">
        <v>43531</v>
      </c>
      <c r="B62" s="96">
        <v>43.9</v>
      </c>
      <c r="C62" s="97" t="s">
        <v>177</v>
      </c>
      <c r="D62" s="97" t="s">
        <v>132</v>
      </c>
      <c r="E62" s="98" t="s">
        <v>137</v>
      </c>
      <c r="F62" s="99"/>
    </row>
    <row r="63" spans="1:6" s="100" customFormat="1" x14ac:dyDescent="0.2">
      <c r="A63" s="95">
        <v>43534</v>
      </c>
      <c r="B63" s="96">
        <v>500.91</v>
      </c>
      <c r="C63" s="97" t="s">
        <v>178</v>
      </c>
      <c r="D63" s="97" t="s">
        <v>129</v>
      </c>
      <c r="E63" s="98" t="s">
        <v>179</v>
      </c>
      <c r="F63" s="99"/>
    </row>
    <row r="64" spans="1:6" s="100" customFormat="1" x14ac:dyDescent="0.2">
      <c r="A64" s="95">
        <v>43536</v>
      </c>
      <c r="B64" s="96">
        <v>39.299999999999997</v>
      </c>
      <c r="C64" s="97" t="s">
        <v>180</v>
      </c>
      <c r="D64" s="97" t="s">
        <v>132</v>
      </c>
      <c r="E64" s="98" t="s">
        <v>137</v>
      </c>
      <c r="F64" s="99"/>
    </row>
    <row r="65" spans="1:6" s="100" customFormat="1" x14ac:dyDescent="0.2">
      <c r="A65" s="95">
        <v>43543</v>
      </c>
      <c r="B65" s="96">
        <v>39.299999999999997</v>
      </c>
      <c r="C65" s="97" t="s">
        <v>180</v>
      </c>
      <c r="D65" s="97" t="s">
        <v>132</v>
      </c>
      <c r="E65" s="98" t="s">
        <v>137</v>
      </c>
      <c r="F65" s="99"/>
    </row>
    <row r="66" spans="1:6" s="100" customFormat="1" x14ac:dyDescent="0.2">
      <c r="A66" s="101" t="s">
        <v>181</v>
      </c>
      <c r="B66" s="96">
        <v>335.66</v>
      </c>
      <c r="C66" s="97" t="s">
        <v>182</v>
      </c>
      <c r="D66" s="97" t="s">
        <v>129</v>
      </c>
      <c r="E66" s="98" t="s">
        <v>183</v>
      </c>
      <c r="F66" s="99"/>
    </row>
    <row r="67" spans="1:6" s="100" customFormat="1" x14ac:dyDescent="0.2">
      <c r="A67" s="101" t="s">
        <v>181</v>
      </c>
      <c r="B67" s="96">
        <v>53</v>
      </c>
      <c r="C67" s="97" t="s">
        <v>184</v>
      </c>
      <c r="D67" s="97" t="s">
        <v>132</v>
      </c>
      <c r="E67" s="98" t="s">
        <v>183</v>
      </c>
      <c r="F67" s="99"/>
    </row>
    <row r="68" spans="1:6" s="100" customFormat="1" x14ac:dyDescent="0.2">
      <c r="A68" s="101" t="s">
        <v>181</v>
      </c>
      <c r="B68" s="96">
        <v>32.9</v>
      </c>
      <c r="C68" s="97" t="s">
        <v>185</v>
      </c>
      <c r="D68" s="97" t="s">
        <v>132</v>
      </c>
      <c r="E68" s="98" t="s">
        <v>137</v>
      </c>
      <c r="F68" s="99"/>
    </row>
    <row r="69" spans="1:6" s="100" customFormat="1" x14ac:dyDescent="0.2">
      <c r="A69" s="101" t="s">
        <v>186</v>
      </c>
      <c r="B69" s="96">
        <v>47.7</v>
      </c>
      <c r="C69" s="97" t="s">
        <v>187</v>
      </c>
      <c r="D69" s="97" t="s">
        <v>134</v>
      </c>
      <c r="E69" s="98" t="s">
        <v>188</v>
      </c>
      <c r="F69" s="99"/>
    </row>
    <row r="70" spans="1:6" s="100" customFormat="1" x14ac:dyDescent="0.2">
      <c r="A70" s="101" t="s">
        <v>189</v>
      </c>
      <c r="B70" s="96">
        <v>68.599999999999994</v>
      </c>
      <c r="C70" s="97" t="s">
        <v>190</v>
      </c>
      <c r="D70" s="97" t="s">
        <v>132</v>
      </c>
      <c r="E70" s="98" t="s">
        <v>137</v>
      </c>
      <c r="F70" s="99"/>
    </row>
    <row r="71" spans="1:6" s="100" customFormat="1" x14ac:dyDescent="0.2">
      <c r="A71" s="101" t="s">
        <v>189</v>
      </c>
      <c r="B71" s="96">
        <v>67.7</v>
      </c>
      <c r="C71" s="97" t="s">
        <v>191</v>
      </c>
      <c r="D71" s="97" t="s">
        <v>192</v>
      </c>
      <c r="E71" s="98" t="s">
        <v>137</v>
      </c>
      <c r="F71" s="99"/>
    </row>
    <row r="72" spans="1:6" s="100" customFormat="1" x14ac:dyDescent="0.2">
      <c r="A72" s="101" t="s">
        <v>189</v>
      </c>
      <c r="B72" s="96">
        <v>361.75</v>
      </c>
      <c r="C72" s="97" t="s">
        <v>191</v>
      </c>
      <c r="D72" s="97" t="s">
        <v>129</v>
      </c>
      <c r="E72" s="98" t="s">
        <v>183</v>
      </c>
      <c r="F72" s="99"/>
    </row>
    <row r="73" spans="1:6" s="100" customFormat="1" x14ac:dyDescent="0.2">
      <c r="A73" s="101" t="s">
        <v>189</v>
      </c>
      <c r="B73" s="96">
        <v>80.8</v>
      </c>
      <c r="C73" s="97" t="s">
        <v>193</v>
      </c>
      <c r="D73" s="97" t="s">
        <v>132</v>
      </c>
      <c r="E73" s="98" t="s">
        <v>137</v>
      </c>
      <c r="F73" s="99"/>
    </row>
    <row r="74" spans="1:6" s="100" customFormat="1" x14ac:dyDescent="0.2">
      <c r="A74" s="95">
        <v>43588</v>
      </c>
      <c r="B74" s="96">
        <v>39</v>
      </c>
      <c r="C74" s="97" t="s">
        <v>194</v>
      </c>
      <c r="D74" s="97" t="s">
        <v>195</v>
      </c>
      <c r="E74" s="98" t="s">
        <v>137</v>
      </c>
    </row>
    <row r="75" spans="1:6" s="100" customFormat="1" x14ac:dyDescent="0.2">
      <c r="A75" s="95">
        <v>43589</v>
      </c>
      <c r="B75" s="96">
        <v>382.96</v>
      </c>
      <c r="C75" s="97" t="s">
        <v>194</v>
      </c>
      <c r="D75" s="97" t="s">
        <v>129</v>
      </c>
      <c r="E75" s="98" t="s">
        <v>174</v>
      </c>
      <c r="F75" s="99"/>
    </row>
    <row r="76" spans="1:6" s="100" customFormat="1" x14ac:dyDescent="0.2">
      <c r="A76" s="95">
        <v>43590</v>
      </c>
      <c r="B76" s="96">
        <v>39.799999999999997</v>
      </c>
      <c r="C76" s="97" t="s">
        <v>196</v>
      </c>
      <c r="D76" s="97" t="s">
        <v>132</v>
      </c>
      <c r="E76" s="98" t="s">
        <v>137</v>
      </c>
    </row>
    <row r="77" spans="1:6" s="100" customFormat="1" x14ac:dyDescent="0.2">
      <c r="A77" s="95">
        <v>43590</v>
      </c>
      <c r="B77" s="96">
        <v>31.2</v>
      </c>
      <c r="C77" s="97" t="s">
        <v>197</v>
      </c>
      <c r="D77" s="97" t="s">
        <v>132</v>
      </c>
      <c r="E77" s="98" t="s">
        <v>179</v>
      </c>
    </row>
    <row r="78" spans="1:6" s="100" customFormat="1" x14ac:dyDescent="0.2">
      <c r="A78" s="95">
        <v>43591</v>
      </c>
      <c r="B78" s="96">
        <v>40.479999999999997</v>
      </c>
      <c r="C78" s="97" t="s">
        <v>198</v>
      </c>
      <c r="D78" s="97" t="s">
        <v>129</v>
      </c>
      <c r="E78" s="98" t="s">
        <v>199</v>
      </c>
      <c r="F78" s="99"/>
    </row>
    <row r="79" spans="1:6" ht="14.45" customHeight="1" x14ac:dyDescent="0.2">
      <c r="A79" s="95">
        <v>43591</v>
      </c>
      <c r="B79" s="96">
        <v>277.23</v>
      </c>
      <c r="C79" s="97" t="s">
        <v>198</v>
      </c>
      <c r="D79" s="97" t="s">
        <v>125</v>
      </c>
      <c r="E79" s="98" t="s">
        <v>179</v>
      </c>
      <c r="F79" s="25"/>
    </row>
    <row r="80" spans="1:6" ht="14.45" customHeight="1" x14ac:dyDescent="0.2">
      <c r="A80" s="95">
        <v>43591</v>
      </c>
      <c r="B80" s="96">
        <v>188</v>
      </c>
      <c r="C80" s="97" t="s">
        <v>198</v>
      </c>
      <c r="D80" s="97" t="s">
        <v>125</v>
      </c>
      <c r="E80" s="98" t="s">
        <v>200</v>
      </c>
      <c r="F80" s="52"/>
    </row>
    <row r="81" spans="1:6" s="100" customFormat="1" x14ac:dyDescent="0.2">
      <c r="A81" s="95">
        <v>43592</v>
      </c>
      <c r="B81" s="96">
        <v>182.63</v>
      </c>
      <c r="C81" s="97" t="s">
        <v>201</v>
      </c>
      <c r="D81" s="97" t="s">
        <v>125</v>
      </c>
      <c r="E81" s="98" t="s">
        <v>162</v>
      </c>
      <c r="F81" s="99"/>
    </row>
    <row r="82" spans="1:6" s="100" customFormat="1" x14ac:dyDescent="0.2">
      <c r="A82" s="95">
        <v>43592</v>
      </c>
      <c r="B82" s="96">
        <v>13.9</v>
      </c>
      <c r="C82" s="97" t="s">
        <v>202</v>
      </c>
      <c r="D82" s="97" t="s">
        <v>142</v>
      </c>
      <c r="E82" s="98" t="s">
        <v>162</v>
      </c>
    </row>
    <row r="83" spans="1:6" s="100" customFormat="1" x14ac:dyDescent="0.2">
      <c r="A83" s="95">
        <v>43592</v>
      </c>
      <c r="B83" s="96">
        <v>74.2</v>
      </c>
      <c r="C83" s="97" t="s">
        <v>203</v>
      </c>
      <c r="D83" s="97" t="s">
        <v>132</v>
      </c>
      <c r="E83" s="98" t="s">
        <v>162</v>
      </c>
    </row>
    <row r="84" spans="1:6" s="100" customFormat="1" x14ac:dyDescent="0.2">
      <c r="A84" s="95">
        <v>43593</v>
      </c>
      <c r="B84" s="96">
        <v>138.80000000000001</v>
      </c>
      <c r="C84" s="97" t="s">
        <v>204</v>
      </c>
      <c r="D84" s="97" t="s">
        <v>132</v>
      </c>
      <c r="E84" s="98" t="s">
        <v>162</v>
      </c>
    </row>
    <row r="85" spans="1:6" s="100" customFormat="1" x14ac:dyDescent="0.2">
      <c r="A85" s="95">
        <v>43593</v>
      </c>
      <c r="B85" s="96">
        <v>35.5</v>
      </c>
      <c r="C85" s="97" t="s">
        <v>205</v>
      </c>
      <c r="D85" s="97" t="s">
        <v>132</v>
      </c>
      <c r="E85" s="98" t="s">
        <v>137</v>
      </c>
    </row>
    <row r="86" spans="1:6" ht="14.45" customHeight="1" x14ac:dyDescent="0.2">
      <c r="A86" s="95">
        <v>43601</v>
      </c>
      <c r="B86" s="96">
        <v>255.28</v>
      </c>
      <c r="C86" s="97" t="s">
        <v>206</v>
      </c>
      <c r="D86" s="97" t="s">
        <v>125</v>
      </c>
      <c r="E86" s="98" t="s">
        <v>162</v>
      </c>
      <c r="F86" s="25"/>
    </row>
    <row r="87" spans="1:6" ht="14.45" customHeight="1" x14ac:dyDescent="0.2">
      <c r="A87" s="95">
        <v>43601</v>
      </c>
      <c r="B87" s="96">
        <v>383.73</v>
      </c>
      <c r="C87" s="97" t="s">
        <v>206</v>
      </c>
      <c r="D87" s="97" t="s">
        <v>129</v>
      </c>
      <c r="E87" s="98" t="s">
        <v>162</v>
      </c>
      <c r="F87" s="112"/>
    </row>
    <row r="88" spans="1:6" s="100" customFormat="1" x14ac:dyDescent="0.2">
      <c r="A88" s="95">
        <v>43601</v>
      </c>
      <c r="B88" s="96">
        <v>56</v>
      </c>
      <c r="C88" s="97" t="s">
        <v>207</v>
      </c>
      <c r="D88" s="97" t="s">
        <v>132</v>
      </c>
      <c r="E88" s="98" t="s">
        <v>137</v>
      </c>
    </row>
    <row r="89" spans="1:6" s="100" customFormat="1" x14ac:dyDescent="0.2">
      <c r="A89" s="95">
        <v>43602</v>
      </c>
      <c r="B89" s="96">
        <v>67.8</v>
      </c>
      <c r="C89" s="97" t="s">
        <v>208</v>
      </c>
      <c r="D89" s="97" t="s">
        <v>132</v>
      </c>
      <c r="E89" s="98" t="s">
        <v>137</v>
      </c>
    </row>
    <row r="90" spans="1:6" s="100" customFormat="1" x14ac:dyDescent="0.2">
      <c r="A90" s="95">
        <v>43606</v>
      </c>
      <c r="B90" s="96">
        <v>48</v>
      </c>
      <c r="C90" s="97" t="s">
        <v>209</v>
      </c>
      <c r="D90" s="97" t="s">
        <v>132</v>
      </c>
      <c r="E90" s="98" t="s">
        <v>137</v>
      </c>
    </row>
    <row r="91" spans="1:6" s="100" customFormat="1" ht="14.45" customHeight="1" x14ac:dyDescent="0.2">
      <c r="A91" s="95">
        <v>43606</v>
      </c>
      <c r="B91" s="96">
        <v>265.97000000000003</v>
      </c>
      <c r="C91" s="97" t="s">
        <v>210</v>
      </c>
      <c r="D91" s="97" t="s">
        <v>129</v>
      </c>
      <c r="E91" s="98" t="s">
        <v>162</v>
      </c>
      <c r="F91" s="99"/>
    </row>
    <row r="92" spans="1:6" s="100" customFormat="1" ht="14.45" customHeight="1" x14ac:dyDescent="0.2">
      <c r="A92" s="95">
        <v>43611</v>
      </c>
      <c r="B92" s="96">
        <v>700.57</v>
      </c>
      <c r="C92" s="97" t="s">
        <v>211</v>
      </c>
      <c r="D92" s="97" t="s">
        <v>129</v>
      </c>
      <c r="E92" s="98" t="s">
        <v>172</v>
      </c>
      <c r="F92" s="99"/>
    </row>
    <row r="93" spans="1:6" s="100" customFormat="1" x14ac:dyDescent="0.2">
      <c r="A93" s="95">
        <v>43612</v>
      </c>
      <c r="B93" s="96">
        <v>51.6</v>
      </c>
      <c r="C93" s="97" t="s">
        <v>212</v>
      </c>
      <c r="D93" s="97" t="s">
        <v>132</v>
      </c>
      <c r="E93" s="98" t="s">
        <v>137</v>
      </c>
      <c r="F93" s="99"/>
    </row>
    <row r="94" spans="1:6" s="100" customFormat="1" x14ac:dyDescent="0.2">
      <c r="A94" s="95">
        <v>43612</v>
      </c>
      <c r="B94" s="96">
        <v>37.5</v>
      </c>
      <c r="C94" s="97" t="s">
        <v>213</v>
      </c>
      <c r="D94" s="97" t="s">
        <v>132</v>
      </c>
      <c r="E94" s="98" t="s">
        <v>162</v>
      </c>
      <c r="F94" s="99"/>
    </row>
    <row r="95" spans="1:6" s="100" customFormat="1" x14ac:dyDescent="0.2">
      <c r="A95" s="95">
        <v>43612</v>
      </c>
      <c r="B95" s="96">
        <v>88.73</v>
      </c>
      <c r="C95" s="97" t="s">
        <v>211</v>
      </c>
      <c r="D95" s="97" t="s">
        <v>214</v>
      </c>
      <c r="E95" s="98" t="s">
        <v>172</v>
      </c>
      <c r="F95" s="99"/>
    </row>
    <row r="96" spans="1:6" s="100" customFormat="1" x14ac:dyDescent="0.2">
      <c r="A96" s="95">
        <v>43613</v>
      </c>
      <c r="B96" s="96">
        <v>209.5</v>
      </c>
      <c r="C96" s="97" t="s">
        <v>215</v>
      </c>
      <c r="D96" s="97" t="s">
        <v>216</v>
      </c>
      <c r="E96" s="98" t="s">
        <v>162</v>
      </c>
    </row>
    <row r="97" spans="1:7" s="100" customFormat="1" x14ac:dyDescent="0.2">
      <c r="A97" s="101" t="s">
        <v>217</v>
      </c>
      <c r="B97" s="96">
        <v>237.54999999999998</v>
      </c>
      <c r="C97" s="97" t="s">
        <v>218</v>
      </c>
      <c r="D97" s="97" t="s">
        <v>129</v>
      </c>
      <c r="E97" s="98" t="s">
        <v>162</v>
      </c>
    </row>
    <row r="98" spans="1:7" s="100" customFormat="1" x14ac:dyDescent="0.2">
      <c r="A98" s="101" t="s">
        <v>217</v>
      </c>
      <c r="B98" s="96">
        <v>71.5</v>
      </c>
      <c r="C98" s="97" t="s">
        <v>218</v>
      </c>
      <c r="D98" s="97" t="s">
        <v>134</v>
      </c>
      <c r="E98" s="98" t="s">
        <v>162</v>
      </c>
    </row>
    <row r="99" spans="1:7" s="100" customFormat="1" x14ac:dyDescent="0.2">
      <c r="A99" s="101" t="s">
        <v>217</v>
      </c>
      <c r="B99" s="96">
        <v>164</v>
      </c>
      <c r="C99" s="97" t="s">
        <v>218</v>
      </c>
      <c r="D99" s="97" t="s">
        <v>125</v>
      </c>
      <c r="E99" s="98" t="s">
        <v>162</v>
      </c>
    </row>
    <row r="100" spans="1:7" s="100" customFormat="1" x14ac:dyDescent="0.2">
      <c r="A100" s="101" t="s">
        <v>217</v>
      </c>
      <c r="B100" s="96">
        <v>105.5</v>
      </c>
      <c r="C100" s="97" t="s">
        <v>218</v>
      </c>
      <c r="D100" s="97" t="s">
        <v>192</v>
      </c>
      <c r="E100" s="98" t="s">
        <v>137</v>
      </c>
    </row>
    <row r="101" spans="1:7" s="100" customFormat="1" x14ac:dyDescent="0.2">
      <c r="A101" s="101">
        <v>43640</v>
      </c>
      <c r="B101" s="96">
        <v>39</v>
      </c>
      <c r="C101" s="97" t="s">
        <v>219</v>
      </c>
      <c r="D101" s="97" t="s">
        <v>159</v>
      </c>
      <c r="E101" s="98" t="s">
        <v>137</v>
      </c>
    </row>
    <row r="102" spans="1:7" s="100" customFormat="1" x14ac:dyDescent="0.2">
      <c r="A102" s="101" t="s">
        <v>220</v>
      </c>
      <c r="B102" s="96">
        <v>325.94</v>
      </c>
      <c r="C102" s="97" t="s">
        <v>221</v>
      </c>
      <c r="D102" s="97" t="s">
        <v>129</v>
      </c>
      <c r="E102" s="98" t="s">
        <v>222</v>
      </c>
    </row>
    <row r="103" spans="1:7" s="100" customFormat="1" x14ac:dyDescent="0.2">
      <c r="A103" s="101" t="s">
        <v>220</v>
      </c>
      <c r="B103" s="96">
        <v>66.599999999999994</v>
      </c>
      <c r="C103" s="97" t="s">
        <v>221</v>
      </c>
      <c r="D103" s="97" t="s">
        <v>192</v>
      </c>
      <c r="E103" s="98" t="s">
        <v>137</v>
      </c>
    </row>
    <row r="104" spans="1:7" s="100" customFormat="1" x14ac:dyDescent="0.2">
      <c r="A104" s="95"/>
      <c r="B104" s="96"/>
      <c r="C104" s="97"/>
      <c r="D104" s="97"/>
      <c r="E104" s="98"/>
    </row>
    <row r="105" spans="1:7" s="100" customFormat="1" x14ac:dyDescent="0.2">
      <c r="A105" s="95"/>
      <c r="B105" s="96"/>
      <c r="C105" s="97"/>
      <c r="D105" s="97"/>
      <c r="E105" s="98"/>
      <c r="F105" s="99"/>
    </row>
    <row r="106" spans="1:7" s="100" customFormat="1" x14ac:dyDescent="0.2">
      <c r="A106" s="107" t="s">
        <v>223</v>
      </c>
      <c r="B106" s="108">
        <f>SUM(B43:B105)</f>
        <v>10868.769999999997</v>
      </c>
      <c r="C106" s="109" t="str">
        <f>IF(SUBTOTAL(3,B43:B105)=SUBTOTAL(103,B43:B105),'[2]Summary and sign-off'!$A$47,'[2]Summary and sign-off'!$A$48)</f>
        <v>Check - there are no hidden rows with data</v>
      </c>
      <c r="D106" s="192" t="str">
        <f>IF('[2]Summary and sign-off'!F55='[2]Summary and sign-off'!F53,'[2]Summary and sign-off'!A50,'[2]Summary and sign-off'!A49)</f>
        <v>Check - each entry provides sufficient information</v>
      </c>
      <c r="E106" s="192"/>
      <c r="F106" s="110"/>
      <c r="G106" s="111"/>
    </row>
    <row r="107" spans="1:7" s="100" customFormat="1" x14ac:dyDescent="0.2">
      <c r="A107" s="52"/>
      <c r="B107" s="53"/>
      <c r="C107" s="52"/>
      <c r="D107" s="52"/>
      <c r="E107" s="52"/>
      <c r="F107" s="99"/>
    </row>
    <row r="108" spans="1:7" ht="19.5" customHeight="1" x14ac:dyDescent="0.2">
      <c r="A108" s="193" t="s">
        <v>224</v>
      </c>
      <c r="B108" s="193"/>
      <c r="C108" s="193"/>
      <c r="D108" s="193"/>
      <c r="E108" s="193"/>
      <c r="F108" s="25"/>
    </row>
    <row r="109" spans="1:7" ht="25.5" x14ac:dyDescent="0.2">
      <c r="A109" s="93" t="s">
        <v>119</v>
      </c>
      <c r="B109" s="93" t="s">
        <v>64</v>
      </c>
      <c r="C109" s="93" t="s">
        <v>225</v>
      </c>
      <c r="D109" s="93" t="s">
        <v>226</v>
      </c>
      <c r="E109" s="93" t="s">
        <v>123</v>
      </c>
    </row>
    <row r="110" spans="1:7" x14ac:dyDescent="0.2">
      <c r="A110" s="95">
        <v>43605</v>
      </c>
      <c r="B110" s="96">
        <v>10.3</v>
      </c>
      <c r="C110" s="97" t="s">
        <v>227</v>
      </c>
      <c r="D110" s="97" t="s">
        <v>132</v>
      </c>
      <c r="E110" s="98" t="s">
        <v>137</v>
      </c>
    </row>
    <row r="111" spans="1:7" x14ac:dyDescent="0.2">
      <c r="A111" s="95">
        <v>43606</v>
      </c>
      <c r="B111" s="113">
        <v>42.9</v>
      </c>
      <c r="C111" s="97" t="s">
        <v>228</v>
      </c>
      <c r="D111" s="97" t="s">
        <v>132</v>
      </c>
      <c r="E111" s="98" t="s">
        <v>137</v>
      </c>
    </row>
    <row r="112" spans="1:7" ht="13.9" customHeight="1" x14ac:dyDescent="0.2">
      <c r="A112" s="95">
        <v>43615</v>
      </c>
      <c r="B112" s="113">
        <v>15.9</v>
      </c>
      <c r="C112" s="97" t="s">
        <v>229</v>
      </c>
      <c r="D112" s="97" t="s">
        <v>132</v>
      </c>
      <c r="E112" s="98" t="s">
        <v>137</v>
      </c>
      <c r="F112" s="52"/>
    </row>
    <row r="113" spans="1:8" x14ac:dyDescent="0.2">
      <c r="A113" s="95"/>
      <c r="B113" s="96"/>
      <c r="C113" s="97"/>
      <c r="D113" s="97"/>
      <c r="E113" s="98"/>
      <c r="F113" s="114"/>
    </row>
    <row r="114" spans="1:8" ht="12.95" customHeight="1" x14ac:dyDescent="0.2">
      <c r="A114" s="95"/>
      <c r="B114" s="96"/>
      <c r="C114" s="97"/>
      <c r="D114" s="97"/>
      <c r="E114" s="98"/>
      <c r="F114" s="52"/>
    </row>
    <row r="115" spans="1:8" x14ac:dyDescent="0.2">
      <c r="A115" s="95"/>
      <c r="B115" s="96"/>
      <c r="C115" s="97"/>
      <c r="D115" s="97"/>
      <c r="E115" s="98"/>
      <c r="F115" s="25"/>
    </row>
    <row r="116" spans="1:8" x14ac:dyDescent="0.2">
      <c r="A116" s="107" t="s">
        <v>230</v>
      </c>
      <c r="B116" s="108">
        <f>SUM(B110:B115)</f>
        <v>69.100000000000009</v>
      </c>
      <c r="C116" s="109" t="str">
        <f>IF(SUBTOTAL(3,B110:B115)=SUBTOTAL(103,B110:B115),'[2]Summary and sign-off'!$A$47,'[2]Summary and sign-off'!$A$48)</f>
        <v>Check - there are no hidden rows with data</v>
      </c>
      <c r="D116" s="192" t="str">
        <f>IF('[2]Summary and sign-off'!F56='[2]Summary and sign-off'!F53,'[2]Summary and sign-off'!A50,'[2]Summary and sign-off'!A49)</f>
        <v>Check - each entry provides sufficient information</v>
      </c>
      <c r="E116" s="192"/>
    </row>
    <row r="117" spans="1:8" x14ac:dyDescent="0.2">
      <c r="A117" s="52"/>
      <c r="B117" s="115"/>
      <c r="C117" s="53"/>
      <c r="D117" s="52"/>
      <c r="E117" s="52"/>
      <c r="F117" s="46"/>
    </row>
    <row r="118" spans="1:8" ht="15" x14ac:dyDescent="0.2">
      <c r="A118" s="116" t="s">
        <v>232</v>
      </c>
      <c r="B118" s="117">
        <f>B39+B106+B116</f>
        <v>17796.919999999995</v>
      </c>
      <c r="C118" s="118"/>
      <c r="D118" s="118"/>
      <c r="E118" s="118"/>
      <c r="F118" s="119"/>
      <c r="G118" s="120"/>
      <c r="H118" s="111"/>
    </row>
    <row r="119" spans="1:8" x14ac:dyDescent="0.2">
      <c r="A119" s="52"/>
      <c r="B119" s="53"/>
      <c r="C119" s="52"/>
      <c r="D119" s="52"/>
      <c r="E119" s="52"/>
    </row>
    <row r="120" spans="1:8" x14ac:dyDescent="0.2">
      <c r="A120" s="121" t="s">
        <v>233</v>
      </c>
      <c r="B120" s="122" t="b">
        <f>ROUND(B118+'All other expenses'!B42-$B$43-$B$44-$B$53+Hospitality!B17,0)=ROUND('[3]JAN PCARD'!AC1+'[3]JAN ORBIT'!AT1+'[3]JAN LeaseGL3105&amp;3120'!Z2+'[3]Jan GL BU5010'!Z2+'[3]FEB GL BU5010'!Z2+'[3]FEB PCARD'!AC1+'[3]FEB ORBIT'!AT1+'[3]FEB LeaseGL3105&amp;3120'!P2+'[3]MAR GL BU5010'!Z2+'[3]MAR ORBIT'!AM1+'[3]MAR PCARD'!AC1+'[3]APR GL BU5010'!V13+'[3]APR ORBIT'!AT2+'[3]APR PCARD'!AC1+'[3]MAY GL BU5010'!W2+'[3]MAY ORBIT'!AR2+'[3]MAY PCARD'!AC1+'[3]JUN GL BU5010'!Z2+'[3]JUN ORBIT'!AT2+'[3]JUN PCARD'!AC1-'[3]To disclose in July19'!D7+423.58,0)</f>
        <v>0</v>
      </c>
      <c r="C120" s="123">
        <f>ROUND(B118+'All other expenses'!B42-$B$43-$B$44-$B$53+Hospitality!B17,1)-ROUND('[3]JAN PCARD'!AC1+'[3]JAN ORBIT'!AT1+'[3]JAN LeaseGL3105&amp;3120'!Z2+'[3]Jan GL BU5010'!Z2+'[3]FEB GL BU5010'!Z2+'[3]FEB PCARD'!AC1+'[3]FEB ORBIT'!AT1+'[3]FEB LeaseGL3105&amp;3120'!P2+'[3]MAR GL BU5010'!Z2+'[3]MAR ORBIT'!AM1+'[3]MAR PCARD'!AC1+'[3]APR GL BU5010'!V13+'[3]APR ORBIT'!AT2+'[3]APR PCARD'!AC1+'[3]MAY GL BU5010'!W2+'[3]MAY ORBIT'!AR2+'[3]MAY PCARD'!AC1+'[3]JUN GL BU5010'!Z2+'[3]JUN ORBIT'!AT2+'[3]JUN PCARD'!AC1-'[3]To disclose in July19'!D7+423.58,1)</f>
        <v>2741.6000000000022</v>
      </c>
      <c r="D120" s="52"/>
      <c r="E120" s="52"/>
    </row>
    <row r="121" spans="1:8" x14ac:dyDescent="0.2">
      <c r="A121" s="52"/>
      <c r="B121" s="53"/>
      <c r="C121" s="52"/>
      <c r="D121" s="52"/>
      <c r="E121" s="52"/>
    </row>
    <row r="122" spans="1:8" x14ac:dyDescent="0.2">
      <c r="A122" s="57" t="s">
        <v>75</v>
      </c>
      <c r="B122" s="58"/>
      <c r="C122" s="46"/>
      <c r="D122" s="46"/>
      <c r="E122" s="46"/>
    </row>
    <row r="123" spans="1:8" ht="12.75" customHeight="1" x14ac:dyDescent="0.2">
      <c r="A123" s="59" t="s">
        <v>234</v>
      </c>
      <c r="B123" s="60"/>
      <c r="C123" s="60"/>
      <c r="D123" s="124"/>
      <c r="E123" s="124"/>
    </row>
    <row r="124" spans="1:8" x14ac:dyDescent="0.2">
      <c r="A124" s="125" t="s">
        <v>235</v>
      </c>
      <c r="B124" s="52"/>
      <c r="C124" s="124"/>
      <c r="D124" s="52"/>
      <c r="E124" s="124"/>
    </row>
    <row r="125" spans="1:8" x14ac:dyDescent="0.2">
      <c r="A125" s="125" t="s">
        <v>236</v>
      </c>
      <c r="B125" s="124"/>
      <c r="C125" s="124"/>
      <c r="D125" s="124"/>
      <c r="E125" s="126"/>
    </row>
    <row r="126" spans="1:8" x14ac:dyDescent="0.2">
      <c r="A126" s="59" t="s">
        <v>81</v>
      </c>
      <c r="B126" s="58"/>
      <c r="C126" s="46"/>
      <c r="D126" s="46"/>
      <c r="E126" s="46"/>
      <c r="F126" s="25"/>
    </row>
    <row r="127" spans="1:8" x14ac:dyDescent="0.2">
      <c r="A127" s="125" t="s">
        <v>237</v>
      </c>
      <c r="B127" s="52"/>
      <c r="C127" s="124"/>
      <c r="D127" s="52"/>
      <c r="E127" s="124"/>
      <c r="F127" s="25"/>
    </row>
    <row r="128" spans="1:8" x14ac:dyDescent="0.2">
      <c r="A128" s="125" t="s">
        <v>238</v>
      </c>
      <c r="B128" s="124"/>
      <c r="C128" s="124"/>
      <c r="D128" s="124"/>
      <c r="E128" s="126"/>
      <c r="F128" s="25"/>
    </row>
    <row r="129" spans="1:6" x14ac:dyDescent="0.2">
      <c r="A129" s="127" t="s">
        <v>239</v>
      </c>
      <c r="B129" s="127"/>
      <c r="C129" s="127"/>
      <c r="D129" s="127"/>
      <c r="E129" s="126"/>
      <c r="F129" s="25"/>
    </row>
    <row r="130" spans="1:6" x14ac:dyDescent="0.2">
      <c r="A130" s="62"/>
      <c r="B130" s="52"/>
      <c r="C130" s="52"/>
      <c r="D130" s="52"/>
      <c r="E130" s="25"/>
      <c r="F130" s="25"/>
    </row>
    <row r="131" spans="1:6" x14ac:dyDescent="0.2">
      <c r="A131" s="128"/>
      <c r="B131" s="129"/>
    </row>
    <row r="132" spans="1:6" x14ac:dyDescent="0.2">
      <c r="A132" s="130" t="s">
        <v>240</v>
      </c>
      <c r="B132" s="131"/>
    </row>
    <row r="133" spans="1:6" x14ac:dyDescent="0.2">
      <c r="A133" s="132" t="s">
        <v>241</v>
      </c>
      <c r="B133" s="133"/>
    </row>
    <row r="134" spans="1:6" x14ac:dyDescent="0.2">
      <c r="A134" s="132"/>
      <c r="B134" s="133"/>
    </row>
    <row r="135" spans="1:6" x14ac:dyDescent="0.2">
      <c r="A135" s="134"/>
      <c r="B135" s="134"/>
    </row>
    <row r="136" spans="1:6" ht="15.75" x14ac:dyDescent="0.25">
      <c r="A136" s="135" t="s">
        <v>242</v>
      </c>
      <c r="B136" s="136"/>
    </row>
    <row r="137" spans="1:6" x14ac:dyDescent="0.2">
      <c r="A137" s="137" t="s">
        <v>243</v>
      </c>
      <c r="B137" s="132" t="s">
        <v>244</v>
      </c>
    </row>
    <row r="138" spans="1:6" x14ac:dyDescent="0.2">
      <c r="A138" s="132" t="s">
        <v>245</v>
      </c>
      <c r="B138" s="132" t="s">
        <v>246</v>
      </c>
    </row>
    <row r="139" spans="1:6" x14ac:dyDescent="0.2">
      <c r="A139" s="132" t="s">
        <v>247</v>
      </c>
      <c r="B139" s="132" t="s">
        <v>112</v>
      </c>
    </row>
    <row r="140" spans="1:6" x14ac:dyDescent="0.2">
      <c r="A140" s="132" t="s">
        <v>248</v>
      </c>
      <c r="B140" s="132" t="s">
        <v>249</v>
      </c>
    </row>
    <row r="141" spans="1:6" x14ac:dyDescent="0.2">
      <c r="A141" s="132" t="s">
        <v>250</v>
      </c>
      <c r="B141" s="132" t="s">
        <v>251</v>
      </c>
    </row>
    <row r="142" spans="1:6" x14ac:dyDescent="0.2">
      <c r="A142" s="132" t="s">
        <v>252</v>
      </c>
      <c r="B142" s="132" t="s">
        <v>253</v>
      </c>
    </row>
    <row r="143" spans="1:6" x14ac:dyDescent="0.2">
      <c r="A143" s="132" t="s">
        <v>254</v>
      </c>
      <c r="B143" s="132" t="s">
        <v>255</v>
      </c>
    </row>
    <row r="144" spans="1:6" x14ac:dyDescent="0.2">
      <c r="A144" s="132" t="s">
        <v>256</v>
      </c>
      <c r="B144" s="132" t="s">
        <v>257</v>
      </c>
    </row>
    <row r="145" spans="1:2" x14ac:dyDescent="0.2">
      <c r="A145" s="132" t="s">
        <v>258</v>
      </c>
      <c r="B145" s="132" t="s">
        <v>259</v>
      </c>
    </row>
    <row r="146" spans="1:2" x14ac:dyDescent="0.2">
      <c r="A146" s="132" t="s">
        <v>260</v>
      </c>
      <c r="B146" s="132" t="s">
        <v>261</v>
      </c>
    </row>
    <row r="147" spans="1:2" x14ac:dyDescent="0.2">
      <c r="A147" s="138" t="s">
        <v>262</v>
      </c>
      <c r="B147" s="133" t="s">
        <v>263</v>
      </c>
    </row>
    <row r="148" spans="1:2" x14ac:dyDescent="0.2">
      <c r="A148" s="132" t="s">
        <v>264</v>
      </c>
      <c r="B148" s="132" t="s">
        <v>265</v>
      </c>
    </row>
  </sheetData>
  <sheetProtection formatCells="0" formatRows="0" insertColumns="0" insertRows="0" deleteRows="0"/>
  <mergeCells count="15">
    <mergeCell ref="B6:E6"/>
    <mergeCell ref="A1:E1"/>
    <mergeCell ref="B2:E2"/>
    <mergeCell ref="B3:E3"/>
    <mergeCell ref="B4:E4"/>
    <mergeCell ref="B5:E5"/>
    <mergeCell ref="D106:E106"/>
    <mergeCell ref="A108:E108"/>
    <mergeCell ref="D116:E116"/>
    <mergeCell ref="B7:E7"/>
    <mergeCell ref="A8:E8"/>
    <mergeCell ref="A9:E9"/>
    <mergeCell ref="A10:E10"/>
    <mergeCell ref="D39:E39"/>
    <mergeCell ref="A41:E41"/>
  </mergeCells>
  <dataValidations count="2">
    <dataValidation allowBlank="1" showInputMessage="1" showErrorMessage="1" prompt="Insert additional rows as needed:_x000a_- 'right click' on a row number (left of screen)_x000a_- select 'Insert' (this will insert a row above it)" sqref="A109 A42 A11"/>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0:A115 A12:A38 A102:A105 A43:A1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'P:\Finance\FinancialAccounting\Other_Reporting\CE expense reporting\2018-19\[CE Expense Disclosure_July - December 2018_for submission)20190122.xlsx]Summary and sign-off'!#REF!</xm:f>
          </x14:formula1>
          <xm:sqref>B6:E6</xm:sqref>
        </x14:dataValidation>
        <x14:dataValidation type="decimal" operator="greaterThan" allowBlank="1" showInputMessage="1" showErrorMessage="1" error="This cell must contain a dollar figure">
          <x14:formula1>
            <xm:f>'P:\Finance\FinancialAccounting\Other_Reporting\CE expense reporting\2018-19\[CE Expense Disclosure_July - December 2018.xlsx]Summary and sign-off'!#REF!</xm:f>
          </x14:formula1>
          <xm:sqref>B115 B105 B38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52"/>
  <sheetViews>
    <sheetView zoomScaleNormal="100" workbookViewId="0">
      <selection activeCell="C51" sqref="C51"/>
    </sheetView>
  </sheetViews>
  <sheetFormatPr defaultColWidth="0" defaultRowHeight="12.75" customHeight="1" zeroHeight="1" x14ac:dyDescent="0.2"/>
  <cols>
    <col min="1" max="1" width="35.7109375" style="3" customWidth="1"/>
    <col min="2" max="2" width="14.28515625" style="3" customWidth="1"/>
    <col min="3" max="3" width="71.42578125" style="3" customWidth="1"/>
    <col min="4" max="4" width="50" style="3" customWidth="1"/>
    <col min="5" max="5" width="21.42578125" style="3" customWidth="1"/>
    <col min="6" max="6" width="39.28515625" style="3" customWidth="1"/>
    <col min="7" max="10" width="9.140625" style="3" hidden="1" customWidth="1"/>
    <col min="11" max="13" width="0" style="3" hidden="1" customWidth="1"/>
    <col min="14" max="16384" width="0" style="3" hidden="1"/>
  </cols>
  <sheetData>
    <row r="1" spans="1:6" ht="26.25" customHeight="1" x14ac:dyDescent="0.2">
      <c r="A1" s="188" t="s">
        <v>111</v>
      </c>
      <c r="B1" s="188"/>
      <c r="C1" s="188"/>
      <c r="D1" s="188"/>
      <c r="E1" s="188"/>
      <c r="F1" s="139"/>
    </row>
    <row r="2" spans="1:6" ht="21" customHeight="1" x14ac:dyDescent="0.2">
      <c r="A2" s="26" t="s">
        <v>52</v>
      </c>
      <c r="B2" s="199" t="str">
        <f>'Summary and sign-off'!B2:F2</f>
        <v>Fire and Emergency New Zealand</v>
      </c>
      <c r="C2" s="199"/>
      <c r="D2" s="199"/>
      <c r="E2" s="199"/>
      <c r="F2" s="139"/>
    </row>
    <row r="3" spans="1:6" ht="21" customHeight="1" x14ac:dyDescent="0.2">
      <c r="A3" s="26" t="s">
        <v>112</v>
      </c>
      <c r="B3" s="199" t="str">
        <f>'Summary and sign-off'!B3:F3</f>
        <v>Rhys Jones</v>
      </c>
      <c r="C3" s="199"/>
      <c r="D3" s="199"/>
      <c r="E3" s="199"/>
      <c r="F3" s="139"/>
    </row>
    <row r="4" spans="1:6" ht="21" customHeight="1" x14ac:dyDescent="0.2">
      <c r="A4" s="26" t="s">
        <v>113</v>
      </c>
      <c r="B4" s="199">
        <f>'Summary and sign-off'!B4:F4</f>
        <v>43466</v>
      </c>
      <c r="C4" s="199"/>
      <c r="D4" s="199"/>
      <c r="E4" s="199"/>
      <c r="F4" s="139"/>
    </row>
    <row r="5" spans="1:6" ht="21" customHeight="1" x14ac:dyDescent="0.2">
      <c r="A5" s="26" t="s">
        <v>114</v>
      </c>
      <c r="B5" s="199">
        <f>'Summary and sign-off'!B5:F5</f>
        <v>43646</v>
      </c>
      <c r="C5" s="199"/>
      <c r="D5" s="199"/>
      <c r="E5" s="199"/>
      <c r="F5" s="139"/>
    </row>
    <row r="6" spans="1:6" ht="21" customHeight="1" x14ac:dyDescent="0.2">
      <c r="A6" s="26" t="s">
        <v>115</v>
      </c>
      <c r="B6" s="185" t="s">
        <v>82</v>
      </c>
      <c r="C6" s="185"/>
      <c r="D6" s="185"/>
      <c r="E6" s="185"/>
      <c r="F6" s="139"/>
    </row>
    <row r="7" spans="1:6" ht="21" customHeight="1" x14ac:dyDescent="0.2">
      <c r="A7" s="26" t="s">
        <v>58</v>
      </c>
      <c r="B7" s="185" t="s">
        <v>85</v>
      </c>
      <c r="C7" s="185"/>
      <c r="D7" s="185"/>
      <c r="E7" s="185"/>
      <c r="F7" s="139"/>
    </row>
    <row r="8" spans="1:6" ht="35.25" customHeight="1" x14ac:dyDescent="0.25">
      <c r="A8" s="200" t="s">
        <v>266</v>
      </c>
      <c r="B8" s="200"/>
      <c r="C8" s="201"/>
      <c r="D8" s="201"/>
      <c r="E8" s="201"/>
      <c r="F8" s="140"/>
    </row>
    <row r="9" spans="1:6" ht="35.25" customHeight="1" x14ac:dyDescent="0.25">
      <c r="A9" s="202" t="s">
        <v>267</v>
      </c>
      <c r="B9" s="203"/>
      <c r="C9" s="203"/>
      <c r="D9" s="203"/>
      <c r="E9" s="203"/>
      <c r="F9" s="140"/>
    </row>
    <row r="10" spans="1:6" ht="27" customHeight="1" x14ac:dyDescent="0.2">
      <c r="A10" s="93" t="s">
        <v>268</v>
      </c>
      <c r="B10" s="93" t="s">
        <v>64</v>
      </c>
      <c r="C10" s="93" t="s">
        <v>269</v>
      </c>
      <c r="D10" s="93" t="s">
        <v>270</v>
      </c>
      <c r="E10" s="93" t="s">
        <v>123</v>
      </c>
      <c r="F10" s="59"/>
    </row>
    <row r="11" spans="1:6" s="100" customFormat="1" hidden="1" x14ac:dyDescent="0.2">
      <c r="A11" s="141"/>
      <c r="B11" s="96"/>
      <c r="C11" s="142"/>
      <c r="D11" s="142"/>
      <c r="E11" s="143"/>
      <c r="F11" s="144"/>
    </row>
    <row r="12" spans="1:6" s="100" customFormat="1" x14ac:dyDescent="0.2">
      <c r="A12" s="95">
        <v>43615</v>
      </c>
      <c r="B12" s="96">
        <v>9</v>
      </c>
      <c r="C12" s="142" t="s">
        <v>271</v>
      </c>
      <c r="D12" s="142" t="s">
        <v>272</v>
      </c>
      <c r="E12" s="143" t="s">
        <v>137</v>
      </c>
      <c r="F12" s="144"/>
    </row>
    <row r="13" spans="1:6" s="100" customFormat="1" x14ac:dyDescent="0.2">
      <c r="A13" s="95"/>
      <c r="B13" s="96"/>
      <c r="C13" s="142"/>
      <c r="D13" s="142"/>
      <c r="E13" s="143"/>
      <c r="F13" s="144"/>
    </row>
    <row r="14" spans="1:6" s="100" customFormat="1" x14ac:dyDescent="0.2">
      <c r="A14" s="95"/>
      <c r="B14" s="96"/>
      <c r="C14" s="142"/>
      <c r="D14" s="142"/>
      <c r="E14" s="143"/>
      <c r="F14" s="144"/>
    </row>
    <row r="15" spans="1:6" s="100" customFormat="1" x14ac:dyDescent="0.2">
      <c r="A15" s="95"/>
      <c r="B15" s="96"/>
      <c r="C15" s="142"/>
      <c r="D15" s="142"/>
      <c r="E15" s="143"/>
      <c r="F15" s="144"/>
    </row>
    <row r="16" spans="1:6" s="100" customFormat="1" ht="11.25" hidden="1" customHeight="1" x14ac:dyDescent="0.2">
      <c r="A16" s="141"/>
      <c r="B16" s="96"/>
      <c r="C16" s="142"/>
      <c r="D16" s="142"/>
      <c r="E16" s="143"/>
      <c r="F16" s="144"/>
    </row>
    <row r="17" spans="1:6" ht="15" x14ac:dyDescent="0.2">
      <c r="A17" s="145" t="s">
        <v>273</v>
      </c>
      <c r="B17" s="146">
        <f>SUM(B11:B16)</f>
        <v>9</v>
      </c>
      <c r="C17" s="147" t="str">
        <f>IF(SUBTOTAL(3,B11:B16)=SUBTOTAL(103,B11:B16),'[2]Summary and sign-off'!$A$47,'[2]Summary and sign-off'!$A$48)</f>
        <v>Check - there are no hidden rows with data</v>
      </c>
      <c r="D17" s="192" t="str">
        <f>IF('[2]Summary and sign-off'!F57='[2]Summary and sign-off'!F53,'[2]Summary and sign-off'!A50,'[2]Summary and sign-off'!A49)</f>
        <v>Check - each entry provides sufficient information</v>
      </c>
      <c r="E17" s="192"/>
      <c r="F17" s="144"/>
    </row>
    <row r="18" spans="1:6" x14ac:dyDescent="0.2">
      <c r="A18" s="148"/>
      <c r="B18" s="61"/>
      <c r="C18" s="61"/>
      <c r="D18" s="61"/>
      <c r="E18" s="61"/>
      <c r="F18" s="139"/>
    </row>
    <row r="19" spans="1:6" x14ac:dyDescent="0.2">
      <c r="A19" s="148" t="s">
        <v>75</v>
      </c>
      <c r="B19" s="53"/>
      <c r="C19" s="52"/>
      <c r="D19" s="61"/>
      <c r="E19" s="61"/>
      <c r="F19" s="139"/>
    </row>
    <row r="20" spans="1:6" ht="12.75" customHeight="1" x14ac:dyDescent="0.2">
      <c r="A20" s="59" t="s">
        <v>274</v>
      </c>
      <c r="B20" s="59"/>
      <c r="C20" s="59"/>
      <c r="D20" s="59"/>
      <c r="E20" s="59"/>
      <c r="F20" s="139"/>
    </row>
    <row r="21" spans="1:6" x14ac:dyDescent="0.2">
      <c r="A21" s="59" t="s">
        <v>275</v>
      </c>
      <c r="B21" s="125"/>
      <c r="C21" s="149"/>
      <c r="D21" s="150"/>
      <c r="E21" s="150"/>
      <c r="F21" s="139"/>
    </row>
    <row r="22" spans="1:6" x14ac:dyDescent="0.2">
      <c r="A22" s="59" t="s">
        <v>81</v>
      </c>
      <c r="B22" s="58"/>
      <c r="C22" s="46"/>
      <c r="D22" s="46"/>
      <c r="E22" s="46"/>
      <c r="F22" s="52"/>
    </row>
    <row r="23" spans="1:6" x14ac:dyDescent="0.2">
      <c r="A23" s="125" t="s">
        <v>276</v>
      </c>
      <c r="B23" s="125"/>
      <c r="C23" s="149"/>
      <c r="D23" s="149"/>
      <c r="E23" s="149"/>
      <c r="F23" s="139"/>
    </row>
    <row r="24" spans="1:6" ht="12.75" customHeight="1" x14ac:dyDescent="0.2">
      <c r="A24" s="125" t="s">
        <v>277</v>
      </c>
      <c r="B24" s="125"/>
      <c r="C24" s="151"/>
      <c r="D24" s="151"/>
      <c r="E24" s="152"/>
      <c r="F24" s="139"/>
    </row>
    <row r="25" spans="1:6" x14ac:dyDescent="0.2">
      <c r="A25" s="61"/>
      <c r="B25" s="61"/>
      <c r="C25" s="61"/>
      <c r="D25" s="61"/>
      <c r="E25" s="61"/>
      <c r="F25" s="139"/>
    </row>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B7:E7"/>
    <mergeCell ref="A8:E8"/>
    <mergeCell ref="A9:E9"/>
    <mergeCell ref="D17:E17"/>
    <mergeCell ref="A1:E1"/>
    <mergeCell ref="B2:E2"/>
    <mergeCell ref="B3:E3"/>
    <mergeCell ref="B4:E4"/>
    <mergeCell ref="B5:E5"/>
    <mergeCell ref="B6:E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'P:\Finance\FinancialAccounting\Other_Reporting\CE expense reporting\2018-19\[CE Expense Disclosure_July - December 2018.xlsx]Summary and sign-off'!#REF!</xm:f>
          </x14:formula1>
          <xm:sqref>B11:B16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'P:\Finance\FinancialAccounting\Other_Reporting\CE expense reporting\2018-19\[CE Expense Disclosure_July - December 2018.xlsx]Summary and sign-off'!#REF!</xm:f>
          </x14:formula1>
          <xm:sqref>B6:E6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G56"/>
  <sheetViews>
    <sheetView zoomScaleNormal="100" workbookViewId="0">
      <selection activeCell="C33" sqref="C33"/>
    </sheetView>
  </sheetViews>
  <sheetFormatPr defaultColWidth="9.140625" defaultRowHeight="12.75" x14ac:dyDescent="0.2"/>
  <cols>
    <col min="1" max="1" width="35.7109375" style="3" customWidth="1"/>
    <col min="2" max="2" width="14.28515625" style="3" customWidth="1"/>
    <col min="3" max="3" width="71.42578125" style="3" customWidth="1"/>
    <col min="4" max="4" width="50" style="3" customWidth="1"/>
    <col min="5" max="5" width="21.42578125" style="3" customWidth="1"/>
    <col min="6" max="6" width="14.7109375" style="3" customWidth="1"/>
    <col min="7" max="7" width="9.28515625" style="3" bestFit="1" customWidth="1"/>
    <col min="8" max="13" width="9.140625" style="3" customWidth="1"/>
    <col min="14" max="16384" width="9.140625" style="3"/>
  </cols>
  <sheetData>
    <row r="1" spans="1:6" ht="26.25" customHeight="1" x14ac:dyDescent="0.2">
      <c r="A1" s="188" t="s">
        <v>111</v>
      </c>
      <c r="B1" s="188"/>
      <c r="C1" s="188"/>
      <c r="D1" s="188"/>
      <c r="E1" s="188"/>
      <c r="F1" s="153"/>
    </row>
    <row r="2" spans="1:6" ht="21" customHeight="1" x14ac:dyDescent="0.2">
      <c r="A2" s="26" t="s">
        <v>52</v>
      </c>
      <c r="B2" s="199" t="str">
        <f>'Summary and sign-off'!B2:F2</f>
        <v>Fire and Emergency New Zealand</v>
      </c>
      <c r="C2" s="199"/>
      <c r="D2" s="199"/>
      <c r="E2" s="199"/>
      <c r="F2" s="153"/>
    </row>
    <row r="3" spans="1:6" ht="21" customHeight="1" x14ac:dyDescent="0.2">
      <c r="A3" s="26" t="s">
        <v>112</v>
      </c>
      <c r="B3" s="199" t="str">
        <f>'Summary and sign-off'!B3:F3</f>
        <v>Rhys Jones</v>
      </c>
      <c r="C3" s="199"/>
      <c r="D3" s="199"/>
      <c r="E3" s="199"/>
      <c r="F3" s="153"/>
    </row>
    <row r="4" spans="1:6" ht="21" customHeight="1" x14ac:dyDescent="0.2">
      <c r="A4" s="26" t="s">
        <v>113</v>
      </c>
      <c r="B4" s="199">
        <f>'Summary and sign-off'!B4:F4</f>
        <v>43466</v>
      </c>
      <c r="C4" s="199"/>
      <c r="D4" s="199"/>
      <c r="E4" s="199"/>
      <c r="F4" s="153"/>
    </row>
    <row r="5" spans="1:6" ht="21" customHeight="1" x14ac:dyDescent="0.2">
      <c r="A5" s="26" t="s">
        <v>114</v>
      </c>
      <c r="B5" s="199">
        <f>'Summary and sign-off'!B5:F5</f>
        <v>43646</v>
      </c>
      <c r="C5" s="199"/>
      <c r="D5" s="199"/>
      <c r="E5" s="199"/>
      <c r="F5" s="153"/>
    </row>
    <row r="6" spans="1:6" ht="21" customHeight="1" x14ac:dyDescent="0.2">
      <c r="A6" s="26" t="s">
        <v>115</v>
      </c>
      <c r="B6" s="185" t="s">
        <v>82</v>
      </c>
      <c r="C6" s="185"/>
      <c r="D6" s="185"/>
      <c r="E6" s="185"/>
      <c r="F6" s="27"/>
    </row>
    <row r="7" spans="1:6" ht="21" customHeight="1" x14ac:dyDescent="0.2">
      <c r="A7" s="26" t="s">
        <v>58</v>
      </c>
      <c r="B7" s="185" t="s">
        <v>85</v>
      </c>
      <c r="C7" s="185"/>
      <c r="D7" s="185"/>
      <c r="E7" s="185"/>
      <c r="F7" s="27"/>
    </row>
    <row r="8" spans="1:6" ht="35.25" customHeight="1" x14ac:dyDescent="0.2">
      <c r="A8" s="195" t="s">
        <v>278</v>
      </c>
      <c r="B8" s="195"/>
      <c r="C8" s="201"/>
      <c r="D8" s="201"/>
      <c r="E8" s="201"/>
      <c r="F8" s="153"/>
    </row>
    <row r="9" spans="1:6" ht="35.25" customHeight="1" x14ac:dyDescent="0.2">
      <c r="A9" s="204" t="s">
        <v>279</v>
      </c>
      <c r="B9" s="205"/>
      <c r="C9" s="205"/>
      <c r="D9" s="205"/>
      <c r="E9" s="205"/>
      <c r="F9" s="153"/>
    </row>
    <row r="10" spans="1:6" ht="27" customHeight="1" x14ac:dyDescent="0.2">
      <c r="A10" s="93" t="s">
        <v>119</v>
      </c>
      <c r="B10" s="93" t="s">
        <v>64</v>
      </c>
      <c r="C10" s="93" t="s">
        <v>280</v>
      </c>
      <c r="D10" s="93" t="s">
        <v>281</v>
      </c>
      <c r="E10" s="93" t="s">
        <v>123</v>
      </c>
      <c r="F10" s="127"/>
    </row>
    <row r="11" spans="1:6" s="100" customFormat="1" x14ac:dyDescent="0.2">
      <c r="A11" s="95">
        <v>43465</v>
      </c>
      <c r="B11" s="96">
        <v>121.9</v>
      </c>
      <c r="C11" s="142" t="s">
        <v>282</v>
      </c>
      <c r="D11" s="142" t="s">
        <v>283</v>
      </c>
      <c r="E11" s="143"/>
      <c r="F11" s="154"/>
    </row>
    <row r="12" spans="1:6" s="100" customFormat="1" x14ac:dyDescent="0.2">
      <c r="A12" s="95">
        <v>43465</v>
      </c>
      <c r="B12" s="96">
        <v>168.07</v>
      </c>
      <c r="C12" s="142" t="s">
        <v>282</v>
      </c>
      <c r="D12" s="142" t="s">
        <v>284</v>
      </c>
      <c r="E12" s="143"/>
      <c r="F12" s="154"/>
    </row>
    <row r="13" spans="1:6" s="100" customFormat="1" x14ac:dyDescent="0.2">
      <c r="A13" s="95">
        <v>43465</v>
      </c>
      <c r="B13" s="96">
        <v>1041.1600000000001</v>
      </c>
      <c r="C13" s="142" t="s">
        <v>282</v>
      </c>
      <c r="D13" s="142" t="s">
        <v>285</v>
      </c>
      <c r="E13" s="143"/>
      <c r="F13" s="154"/>
    </row>
    <row r="14" spans="1:6" s="100" customFormat="1" x14ac:dyDescent="0.2">
      <c r="A14" s="95">
        <v>43465</v>
      </c>
      <c r="B14" s="96">
        <v>423.58</v>
      </c>
      <c r="C14" s="142" t="s">
        <v>282</v>
      </c>
      <c r="D14" s="143" t="s">
        <v>311</v>
      </c>
      <c r="E14" s="143"/>
      <c r="F14" s="154"/>
    </row>
    <row r="15" spans="1:6" s="100" customFormat="1" x14ac:dyDescent="0.2">
      <c r="A15" s="95">
        <v>43496</v>
      </c>
      <c r="B15" s="96">
        <v>75.650000000000006</v>
      </c>
      <c r="C15" s="142" t="s">
        <v>282</v>
      </c>
      <c r="D15" s="142" t="s">
        <v>283</v>
      </c>
      <c r="E15" s="143"/>
      <c r="F15" s="154"/>
    </row>
    <row r="16" spans="1:6" s="100" customFormat="1" x14ac:dyDescent="0.2">
      <c r="A16" s="95">
        <v>43496</v>
      </c>
      <c r="B16" s="96">
        <v>855.93349999999998</v>
      </c>
      <c r="C16" s="142" t="s">
        <v>282</v>
      </c>
      <c r="D16" s="142" t="s">
        <v>286</v>
      </c>
      <c r="E16" s="143"/>
      <c r="F16" s="154"/>
    </row>
    <row r="17" spans="1:6" s="100" customFormat="1" x14ac:dyDescent="0.2">
      <c r="A17" s="141">
        <v>43496</v>
      </c>
      <c r="B17" s="96">
        <v>696.74</v>
      </c>
      <c r="C17" s="142" t="s">
        <v>282</v>
      </c>
      <c r="D17" s="142" t="s">
        <v>285</v>
      </c>
      <c r="E17" s="143"/>
      <c r="F17" s="154"/>
    </row>
    <row r="18" spans="1:6" s="100" customFormat="1" x14ac:dyDescent="0.2">
      <c r="A18" s="141">
        <v>43496</v>
      </c>
      <c r="B18" s="96">
        <v>217.84</v>
      </c>
      <c r="C18" s="142" t="s">
        <v>282</v>
      </c>
      <c r="D18" s="142" t="s">
        <v>284</v>
      </c>
      <c r="E18" s="143"/>
      <c r="F18" s="154"/>
    </row>
    <row r="19" spans="1:6" s="100" customFormat="1" x14ac:dyDescent="0.2">
      <c r="A19" s="95">
        <v>43496</v>
      </c>
      <c r="B19" s="96">
        <v>423.58</v>
      </c>
      <c r="C19" s="142" t="s">
        <v>282</v>
      </c>
      <c r="D19" s="143" t="s">
        <v>311</v>
      </c>
      <c r="E19" s="143"/>
      <c r="F19" s="154"/>
    </row>
    <row r="20" spans="1:6" s="100" customFormat="1" x14ac:dyDescent="0.2">
      <c r="A20" s="141">
        <v>43524</v>
      </c>
      <c r="B20" s="96">
        <v>80.53</v>
      </c>
      <c r="C20" s="142" t="s">
        <v>282</v>
      </c>
      <c r="D20" s="142" t="s">
        <v>283</v>
      </c>
      <c r="E20" s="143"/>
      <c r="F20" s="154"/>
    </row>
    <row r="21" spans="1:6" s="100" customFormat="1" x14ac:dyDescent="0.2">
      <c r="A21" s="141">
        <v>43524</v>
      </c>
      <c r="B21" s="96">
        <v>855.93</v>
      </c>
      <c r="C21" s="142" t="s">
        <v>282</v>
      </c>
      <c r="D21" s="142" t="s">
        <v>286</v>
      </c>
      <c r="E21" s="143"/>
      <c r="F21" s="154"/>
    </row>
    <row r="22" spans="1:6" s="100" customFormat="1" x14ac:dyDescent="0.2">
      <c r="A22" s="141">
        <v>43524</v>
      </c>
      <c r="B22" s="96">
        <v>197.33</v>
      </c>
      <c r="C22" s="142" t="s">
        <v>282</v>
      </c>
      <c r="D22" s="142" t="s">
        <v>284</v>
      </c>
      <c r="E22" s="143"/>
      <c r="F22" s="154"/>
    </row>
    <row r="23" spans="1:6" s="100" customFormat="1" x14ac:dyDescent="0.2">
      <c r="A23" s="141">
        <v>43524</v>
      </c>
      <c r="B23" s="96">
        <v>423.58</v>
      </c>
      <c r="C23" s="142" t="s">
        <v>282</v>
      </c>
      <c r="D23" s="143" t="s">
        <v>311</v>
      </c>
      <c r="E23" s="143"/>
      <c r="F23" s="154"/>
    </row>
    <row r="24" spans="1:6" s="100" customFormat="1" x14ac:dyDescent="0.2">
      <c r="A24" s="141">
        <v>43555</v>
      </c>
      <c r="B24" s="96">
        <v>100.4</v>
      </c>
      <c r="C24" s="142" t="s">
        <v>282</v>
      </c>
      <c r="D24" s="142" t="s">
        <v>283</v>
      </c>
      <c r="E24" s="143"/>
      <c r="F24" s="155"/>
    </row>
    <row r="25" spans="1:6" s="100" customFormat="1" x14ac:dyDescent="0.2">
      <c r="A25" s="141">
        <v>43555</v>
      </c>
      <c r="B25" s="96">
        <v>855.93349999999998</v>
      </c>
      <c r="C25" s="142" t="s">
        <v>282</v>
      </c>
      <c r="D25" s="142" t="s">
        <v>286</v>
      </c>
      <c r="E25" s="143"/>
      <c r="F25" s="154"/>
    </row>
    <row r="26" spans="1:6" s="100" customFormat="1" x14ac:dyDescent="0.2">
      <c r="A26" s="141">
        <v>43555</v>
      </c>
      <c r="B26" s="96">
        <v>174.14449999999999</v>
      </c>
      <c r="C26" s="142" t="s">
        <v>282</v>
      </c>
      <c r="D26" s="142" t="s">
        <v>284</v>
      </c>
      <c r="E26" s="143"/>
      <c r="F26" s="154"/>
    </row>
    <row r="27" spans="1:6" s="100" customFormat="1" x14ac:dyDescent="0.2">
      <c r="A27" s="141">
        <v>43555</v>
      </c>
      <c r="B27" s="96">
        <v>423.58</v>
      </c>
      <c r="C27" s="142" t="s">
        <v>282</v>
      </c>
      <c r="D27" s="143" t="s">
        <v>311</v>
      </c>
      <c r="E27" s="143"/>
      <c r="F27" s="154"/>
    </row>
    <row r="28" spans="1:6" s="100" customFormat="1" x14ac:dyDescent="0.2">
      <c r="A28" s="141">
        <v>43585</v>
      </c>
      <c r="B28" s="96">
        <v>85.99</v>
      </c>
      <c r="C28" s="142" t="s">
        <v>282</v>
      </c>
      <c r="D28" s="142" t="s">
        <v>283</v>
      </c>
      <c r="E28" s="143"/>
    </row>
    <row r="29" spans="1:6" s="100" customFormat="1" x14ac:dyDescent="0.2">
      <c r="A29" s="141">
        <v>43585</v>
      </c>
      <c r="B29" s="96">
        <v>855.93349999999998</v>
      </c>
      <c r="C29" s="142" t="s">
        <v>282</v>
      </c>
      <c r="D29" s="142" t="s">
        <v>286</v>
      </c>
      <c r="E29" s="143"/>
    </row>
    <row r="30" spans="1:6" s="100" customFormat="1" x14ac:dyDescent="0.2">
      <c r="A30" s="141">
        <v>43585</v>
      </c>
      <c r="B30" s="96">
        <v>168.22</v>
      </c>
      <c r="C30" s="142" t="s">
        <v>282</v>
      </c>
      <c r="D30" s="143" t="s">
        <v>284</v>
      </c>
      <c r="E30" s="143"/>
    </row>
    <row r="31" spans="1:6" s="100" customFormat="1" x14ac:dyDescent="0.2">
      <c r="A31" s="141">
        <v>43585</v>
      </c>
      <c r="B31" s="96">
        <v>423.58</v>
      </c>
      <c r="C31" s="142" t="s">
        <v>282</v>
      </c>
      <c r="D31" s="143" t="s">
        <v>311</v>
      </c>
      <c r="E31" s="143"/>
    </row>
    <row r="32" spans="1:6" s="100" customFormat="1" x14ac:dyDescent="0.2">
      <c r="A32" s="141">
        <v>43616</v>
      </c>
      <c r="B32" s="96">
        <v>101.88</v>
      </c>
      <c r="C32" s="142" t="s">
        <v>282</v>
      </c>
      <c r="D32" s="143" t="s">
        <v>283</v>
      </c>
      <c r="E32" s="143"/>
    </row>
    <row r="33" spans="1:7" x14ac:dyDescent="0.2">
      <c r="A33" s="141">
        <v>43616</v>
      </c>
      <c r="B33" s="96">
        <v>855.93349999999998</v>
      </c>
      <c r="C33" s="142" t="s">
        <v>282</v>
      </c>
      <c r="D33" s="143" t="s">
        <v>286</v>
      </c>
      <c r="E33" s="143"/>
    </row>
    <row r="34" spans="1:7" ht="14.1" customHeight="1" x14ac:dyDescent="0.2">
      <c r="A34" s="141">
        <v>43616</v>
      </c>
      <c r="B34" s="96">
        <v>682.09950000000003</v>
      </c>
      <c r="C34" s="142" t="s">
        <v>282</v>
      </c>
      <c r="D34" s="143" t="s">
        <v>285</v>
      </c>
      <c r="E34" s="143"/>
      <c r="F34" s="156"/>
      <c r="G34" s="157"/>
    </row>
    <row r="35" spans="1:7" ht="14.1" customHeight="1" x14ac:dyDescent="0.2">
      <c r="A35" s="141">
        <v>43616</v>
      </c>
      <c r="B35" s="96">
        <v>240.76</v>
      </c>
      <c r="C35" s="142" t="s">
        <v>282</v>
      </c>
      <c r="D35" s="143" t="s">
        <v>284</v>
      </c>
      <c r="E35" s="143"/>
      <c r="F35" s="156"/>
      <c r="G35" s="157"/>
    </row>
    <row r="36" spans="1:7" ht="14.1" customHeight="1" x14ac:dyDescent="0.2">
      <c r="A36" s="141">
        <v>43616</v>
      </c>
      <c r="B36" s="96">
        <v>423.58</v>
      </c>
      <c r="C36" s="142" t="s">
        <v>282</v>
      </c>
      <c r="D36" s="143" t="s">
        <v>311</v>
      </c>
      <c r="E36" s="143"/>
      <c r="F36" s="156"/>
      <c r="G36" s="157"/>
    </row>
    <row r="37" spans="1:7" ht="14.1" customHeight="1" x14ac:dyDescent="0.2">
      <c r="A37" s="141">
        <v>43646</v>
      </c>
      <c r="B37" s="96">
        <v>855.93349999999998</v>
      </c>
      <c r="C37" s="142" t="s">
        <v>282</v>
      </c>
      <c r="D37" s="143" t="s">
        <v>286</v>
      </c>
      <c r="E37" s="143"/>
      <c r="F37" s="156"/>
      <c r="G37" s="157"/>
    </row>
    <row r="38" spans="1:7" ht="14.1" customHeight="1" x14ac:dyDescent="0.2">
      <c r="A38" s="141">
        <v>43646</v>
      </c>
      <c r="B38" s="96">
        <v>109.53</v>
      </c>
      <c r="C38" s="142" t="s">
        <v>282</v>
      </c>
      <c r="D38" s="143" t="s">
        <v>283</v>
      </c>
      <c r="E38" s="143"/>
      <c r="F38" s="156"/>
      <c r="G38" s="157"/>
    </row>
    <row r="39" spans="1:7" ht="14.1" customHeight="1" x14ac:dyDescent="0.2">
      <c r="A39" s="141">
        <v>43646</v>
      </c>
      <c r="B39" s="96">
        <v>200.05399999999997</v>
      </c>
      <c r="C39" s="142" t="s">
        <v>282</v>
      </c>
      <c r="D39" s="143" t="s">
        <v>284</v>
      </c>
      <c r="E39" s="143"/>
      <c r="F39" s="156"/>
      <c r="G39" s="157"/>
    </row>
    <row r="40" spans="1:7" ht="14.1" customHeight="1" x14ac:dyDescent="0.2">
      <c r="A40" s="141">
        <v>43646</v>
      </c>
      <c r="B40" s="96">
        <v>423.58</v>
      </c>
      <c r="C40" s="142" t="s">
        <v>282</v>
      </c>
      <c r="D40" s="143" t="s">
        <v>311</v>
      </c>
      <c r="E40" s="143"/>
      <c r="F40" s="156"/>
      <c r="G40" s="157"/>
    </row>
    <row r="41" spans="1:7" ht="12.6" customHeight="1" x14ac:dyDescent="0.2">
      <c r="A41" s="141"/>
      <c r="B41" s="96"/>
      <c r="C41" s="142"/>
      <c r="D41" s="142"/>
      <c r="E41" s="143"/>
      <c r="F41" s="155" t="s">
        <v>231</v>
      </c>
      <c r="G41" s="158"/>
    </row>
    <row r="42" spans="1:7" ht="15" x14ac:dyDescent="0.2">
      <c r="A42" s="145" t="s">
        <v>287</v>
      </c>
      <c r="B42" s="146">
        <f>SUM(B11:B41)</f>
        <v>12562.955499999998</v>
      </c>
      <c r="C42" s="147" t="str">
        <f>IF(SUBTOTAL(3,B11:B41)=SUBTOTAL(103,B11:B41),'[2]Summary and sign-off'!$A$47,'[2]Summary and sign-off'!$A$48)</f>
        <v>Check - there are no hidden rows with data</v>
      </c>
      <c r="D42" s="192" t="str">
        <f>IF('[2]Summary and sign-off'!F58='[2]Summary and sign-off'!F53,'[2]Summary and sign-off'!A50,'[2]Summary and sign-off'!A49)</f>
        <v>Check - each entry provides sufficient information</v>
      </c>
      <c r="E42" s="192"/>
      <c r="F42" s="159">
        <v>6320.1350000000002</v>
      </c>
      <c r="G42" s="159"/>
    </row>
    <row r="43" spans="1:7" ht="12.75" customHeight="1" x14ac:dyDescent="0.2">
      <c r="A43" s="139"/>
      <c r="B43" s="52"/>
      <c r="C43" s="61"/>
      <c r="D43" s="61"/>
      <c r="E43" s="61"/>
    </row>
    <row r="44" spans="1:7" x14ac:dyDescent="0.2">
      <c r="A44" s="148" t="s">
        <v>288</v>
      </c>
      <c r="B44" s="61"/>
      <c r="C44" s="61"/>
      <c r="D44" s="61"/>
      <c r="E44" s="61"/>
    </row>
    <row r="45" spans="1:7" x14ac:dyDescent="0.2">
      <c r="A45" s="59" t="s">
        <v>234</v>
      </c>
      <c r="B45" s="61"/>
      <c r="C45" s="61"/>
      <c r="D45" s="61"/>
      <c r="E45" s="61"/>
    </row>
    <row r="46" spans="1:7" ht="12.75" customHeight="1" x14ac:dyDescent="0.2">
      <c r="A46" s="59" t="s">
        <v>81</v>
      </c>
      <c r="B46" s="58"/>
      <c r="C46" s="46"/>
      <c r="D46" s="46"/>
      <c r="E46" s="46"/>
    </row>
    <row r="47" spans="1:7" x14ac:dyDescent="0.2">
      <c r="A47" s="125" t="s">
        <v>276</v>
      </c>
      <c r="B47" s="124"/>
      <c r="C47" s="52"/>
      <c r="D47" s="52"/>
      <c r="E47" s="52"/>
      <c r="F47" s="153"/>
    </row>
    <row r="48" spans="1:7" x14ac:dyDescent="0.2">
      <c r="A48" s="125" t="s">
        <v>277</v>
      </c>
      <c r="B48" s="160"/>
      <c r="C48" s="152"/>
      <c r="D48" s="152"/>
      <c r="E48" s="152"/>
      <c r="F48" s="153"/>
    </row>
    <row r="49" spans="1:6" x14ac:dyDescent="0.2">
      <c r="A49" s="139"/>
      <c r="B49" s="62"/>
      <c r="C49" s="61"/>
      <c r="D49" s="61"/>
      <c r="E49" s="61"/>
      <c r="F49" s="153"/>
    </row>
    <row r="50" spans="1:6" x14ac:dyDescent="0.2">
      <c r="A50" s="161" t="s">
        <v>289</v>
      </c>
      <c r="B50" s="61"/>
      <c r="C50" s="61"/>
      <c r="D50" s="61"/>
      <c r="E50" s="139"/>
      <c r="F50" s="153"/>
    </row>
    <row r="51" spans="1:6" x14ac:dyDescent="0.2">
      <c r="A51" s="162" t="s">
        <v>290</v>
      </c>
      <c r="F51" s="153"/>
    </row>
    <row r="52" spans="1:6" x14ac:dyDescent="0.2">
      <c r="A52" s="162" t="s">
        <v>291</v>
      </c>
      <c r="B52" s="163"/>
      <c r="C52" s="163"/>
      <c r="D52" s="163"/>
      <c r="E52" s="163"/>
    </row>
    <row r="53" spans="1:6" x14ac:dyDescent="0.2">
      <c r="A53" s="163"/>
      <c r="B53" s="163"/>
      <c r="C53" s="163"/>
      <c r="D53" s="163"/>
      <c r="E53" s="163"/>
    </row>
    <row r="54" spans="1:6" x14ac:dyDescent="0.2">
      <c r="A54" s="163"/>
      <c r="B54" s="163"/>
      <c r="C54" s="163"/>
      <c r="D54" s="163"/>
      <c r="E54" s="163"/>
    </row>
    <row r="55" spans="1:6" x14ac:dyDescent="0.2">
      <c r="A55" s="163"/>
      <c r="B55" s="163"/>
      <c r="C55" s="163"/>
      <c r="D55" s="163"/>
      <c r="E55" s="163"/>
    </row>
    <row r="56" spans="1:6" x14ac:dyDescent="0.2">
      <c r="A56" s="163"/>
      <c r="B56" s="163"/>
      <c r="C56" s="163"/>
      <c r="D56" s="163"/>
      <c r="E56" s="163"/>
    </row>
  </sheetData>
  <sheetProtection formatCells="0" insertRows="0" deleteRows="0"/>
  <mergeCells count="10">
    <mergeCell ref="B7:E7"/>
    <mergeCell ref="A8:E8"/>
    <mergeCell ref="A9:E9"/>
    <mergeCell ref="D42:E42"/>
    <mergeCell ref="A1:E1"/>
    <mergeCell ref="B2:E2"/>
    <mergeCell ref="B3:E3"/>
    <mergeCell ref="B4:E4"/>
    <mergeCell ref="B5:E5"/>
    <mergeCell ref="B6:E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41">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'Summary and sign-off'!$A$29:$A$30</xm:f>
          </x14:formula1>
          <xm:sqref>F10</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'P:\Finance\FinancialAccounting\Other_Reporting\CE expense reporting\2018-19\[CE Expense Disclosure_July - December 2018.xlsx]Summary and sign-off'!#REF!</xm:f>
          </x14:formula1>
          <xm:sqref>B6:E6</xm:sqref>
        </x14:dataValidation>
        <x14:dataValidation type="decimal" operator="greaterThan" allowBlank="1" showInputMessage="1" showErrorMessage="1" error="This cell must contain a dollar figure">
          <x14:formula1>
            <xm:f>'P:\Finance\FinancialAccounting\Other_Reporting\CE expense reporting\2018-19\[CE Expense Disclosure_July - December 2018.xlsx]Summary and sign-off'!#REF!</xm:f>
          </x14:formula1>
          <xm:sqref>B11:B41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70"/>
  <sheetViews>
    <sheetView zoomScaleNormal="100" workbookViewId="0">
      <selection activeCell="D18" sqref="D18"/>
    </sheetView>
  </sheetViews>
  <sheetFormatPr defaultColWidth="0" defaultRowHeight="12.75" zeroHeight="1" x14ac:dyDescent="0.2"/>
  <cols>
    <col min="1" max="1" width="35.7109375" style="3" customWidth="1"/>
    <col min="2" max="2" width="46.85546875" style="3" customWidth="1"/>
    <col min="3" max="3" width="22.140625" style="3" customWidth="1"/>
    <col min="4" max="4" width="25.42578125" style="3" customWidth="1"/>
    <col min="5" max="6" width="35.7109375" style="3" customWidth="1"/>
    <col min="7" max="7" width="38" style="3" customWidth="1"/>
    <col min="8" max="10" width="9.140625" style="3" hidden="1" customWidth="1"/>
    <col min="11" max="15" width="0" style="3" hidden="1" customWidth="1"/>
    <col min="16" max="16384" width="0" style="3" hidden="1"/>
  </cols>
  <sheetData>
    <row r="1" spans="1:7" ht="26.25" customHeight="1" x14ac:dyDescent="0.2">
      <c r="A1" s="188" t="s">
        <v>292</v>
      </c>
      <c r="B1" s="188"/>
      <c r="C1" s="188"/>
      <c r="D1" s="188"/>
      <c r="E1" s="188"/>
      <c r="F1" s="188"/>
    </row>
    <row r="2" spans="1:7" ht="21" customHeight="1" x14ac:dyDescent="0.2">
      <c r="A2" s="26" t="s">
        <v>52</v>
      </c>
      <c r="B2" s="199" t="str">
        <f>'Summary and sign-off'!B2:F2</f>
        <v>Fire and Emergency New Zealand</v>
      </c>
      <c r="C2" s="199"/>
      <c r="D2" s="199"/>
      <c r="E2" s="199"/>
      <c r="F2" s="199"/>
    </row>
    <row r="3" spans="1:7" ht="21" customHeight="1" x14ac:dyDescent="0.2">
      <c r="A3" s="26" t="s">
        <v>112</v>
      </c>
      <c r="B3" s="199" t="str">
        <f>'Summary and sign-off'!B3:F3</f>
        <v>Rhys Jones</v>
      </c>
      <c r="C3" s="199"/>
      <c r="D3" s="199"/>
      <c r="E3" s="199"/>
      <c r="F3" s="199"/>
    </row>
    <row r="4" spans="1:7" ht="21" customHeight="1" x14ac:dyDescent="0.2">
      <c r="A4" s="26" t="s">
        <v>113</v>
      </c>
      <c r="B4" s="199">
        <f>'Summary and sign-off'!B4:F4</f>
        <v>43466</v>
      </c>
      <c r="C4" s="199"/>
      <c r="D4" s="199"/>
      <c r="E4" s="199"/>
      <c r="F4" s="199"/>
    </row>
    <row r="5" spans="1:7" ht="21" customHeight="1" x14ac:dyDescent="0.2">
      <c r="A5" s="26" t="s">
        <v>114</v>
      </c>
      <c r="B5" s="199">
        <f>'Summary and sign-off'!B5:F5</f>
        <v>43646</v>
      </c>
      <c r="C5" s="199"/>
      <c r="D5" s="199"/>
      <c r="E5" s="199"/>
      <c r="F5" s="199"/>
    </row>
    <row r="6" spans="1:7" ht="21" customHeight="1" x14ac:dyDescent="0.2">
      <c r="A6" s="26" t="s">
        <v>293</v>
      </c>
      <c r="B6" s="185" t="s">
        <v>82</v>
      </c>
      <c r="C6" s="185"/>
      <c r="D6" s="185"/>
      <c r="E6" s="185"/>
      <c r="F6" s="185"/>
    </row>
    <row r="7" spans="1:7" ht="21" customHeight="1" x14ac:dyDescent="0.2">
      <c r="A7" s="26" t="s">
        <v>58</v>
      </c>
      <c r="B7" s="185" t="s">
        <v>85</v>
      </c>
      <c r="C7" s="185"/>
      <c r="D7" s="185"/>
      <c r="E7" s="185"/>
      <c r="F7" s="185"/>
    </row>
    <row r="8" spans="1:7" ht="36" customHeight="1" x14ac:dyDescent="0.2">
      <c r="A8" s="195" t="s">
        <v>294</v>
      </c>
      <c r="B8" s="195"/>
      <c r="C8" s="195"/>
      <c r="D8" s="195"/>
      <c r="E8" s="195"/>
      <c r="F8" s="195"/>
    </row>
    <row r="9" spans="1:7" ht="36" customHeight="1" x14ac:dyDescent="0.2">
      <c r="A9" s="204" t="s">
        <v>295</v>
      </c>
      <c r="B9" s="205"/>
      <c r="C9" s="205"/>
      <c r="D9" s="205"/>
      <c r="E9" s="205"/>
      <c r="F9" s="205"/>
    </row>
    <row r="10" spans="1:7" ht="39" customHeight="1" x14ac:dyDescent="0.2">
      <c r="A10" s="164" t="s">
        <v>119</v>
      </c>
      <c r="B10" s="165" t="s">
        <v>296</v>
      </c>
      <c r="C10" s="165" t="s">
        <v>297</v>
      </c>
      <c r="D10" s="165" t="s">
        <v>298</v>
      </c>
      <c r="E10" s="165" t="s">
        <v>299</v>
      </c>
      <c r="F10" s="165" t="s">
        <v>300</v>
      </c>
    </row>
    <row r="11" spans="1:7" s="100" customFormat="1" ht="13.15" customHeight="1" x14ac:dyDescent="0.2">
      <c r="A11" s="95">
        <v>43544</v>
      </c>
      <c r="B11" s="166" t="s">
        <v>301</v>
      </c>
      <c r="C11" s="167" t="s">
        <v>99</v>
      </c>
      <c r="D11" s="166" t="s">
        <v>302</v>
      </c>
      <c r="E11" s="168">
        <v>150</v>
      </c>
      <c r="F11" s="169"/>
    </row>
    <row r="12" spans="1:7" s="100" customFormat="1" ht="25.5" x14ac:dyDescent="0.2">
      <c r="A12" s="95">
        <v>43557</v>
      </c>
      <c r="B12" s="142" t="s">
        <v>303</v>
      </c>
      <c r="C12" s="167" t="s">
        <v>99</v>
      </c>
      <c r="D12" s="142" t="s">
        <v>302</v>
      </c>
      <c r="E12" s="168">
        <v>150</v>
      </c>
      <c r="F12" s="143"/>
    </row>
    <row r="13" spans="1:7" s="100" customFormat="1" ht="13.15" customHeight="1" x14ac:dyDescent="0.2">
      <c r="A13" s="170">
        <v>43598</v>
      </c>
      <c r="B13" s="171" t="s">
        <v>304</v>
      </c>
      <c r="C13" s="167" t="s">
        <v>99</v>
      </c>
      <c r="D13" s="171" t="s">
        <v>302</v>
      </c>
      <c r="E13" s="168">
        <v>220</v>
      </c>
      <c r="F13" s="169"/>
    </row>
    <row r="14" spans="1:7" s="100" customFormat="1" x14ac:dyDescent="0.2">
      <c r="A14" s="95"/>
      <c r="B14" s="142"/>
      <c r="C14" s="167"/>
      <c r="D14" s="142"/>
      <c r="E14" s="168"/>
      <c r="F14" s="143"/>
    </row>
    <row r="15" spans="1:7" ht="25.5" x14ac:dyDescent="0.2">
      <c r="A15" s="172" t="s">
        <v>305</v>
      </c>
      <c r="B15" s="173" t="s">
        <v>306</v>
      </c>
      <c r="C15" s="174">
        <f>C16+C17</f>
        <v>3</v>
      </c>
      <c r="D15" s="175" t="str">
        <f>IF(SUBTOTAL(3,C12:C14)=SUBTOTAL(103,C12:C14),'[2]Summary and sign-off'!$A$47,'[2]Summary and sign-off'!$A$48)</f>
        <v>Check - there are no hidden rows with data</v>
      </c>
      <c r="E15" s="206" t="str">
        <f>IF('[2]Summary and sign-off'!F59='[2]Summary and sign-off'!F53,'[2]Summary and sign-off'!A51,'[2]Summary and sign-off'!A49)</f>
        <v>Check - each entry provides sufficient information</v>
      </c>
      <c r="F15" s="206"/>
      <c r="G15" s="100"/>
    </row>
    <row r="16" spans="1:7" ht="25.5" customHeight="1" x14ac:dyDescent="0.25">
      <c r="A16" s="176"/>
      <c r="B16" s="177" t="s">
        <v>98</v>
      </c>
      <c r="C16" s="178">
        <f>COUNTIF(C11:C14,'Summary and sign-off'!A44)</f>
        <v>0</v>
      </c>
      <c r="D16" s="179"/>
      <c r="E16" s="180"/>
      <c r="F16" s="181"/>
    </row>
    <row r="17" spans="1:6" ht="25.5" customHeight="1" x14ac:dyDescent="0.25">
      <c r="A17" s="176"/>
      <c r="B17" s="177" t="s">
        <v>99</v>
      </c>
      <c r="C17" s="178">
        <f>COUNTIF(C11:C14,'Summary and sign-off'!A45)</f>
        <v>3</v>
      </c>
      <c r="D17" s="179"/>
      <c r="E17" s="180"/>
      <c r="F17" s="181"/>
    </row>
    <row r="18" spans="1:6" x14ac:dyDescent="0.2">
      <c r="A18" s="61"/>
      <c r="B18" s="148"/>
      <c r="C18" s="61"/>
      <c r="D18" s="53"/>
      <c r="E18" s="53"/>
      <c r="F18" s="61"/>
    </row>
    <row r="19" spans="1:6" x14ac:dyDescent="0.2">
      <c r="A19" s="148" t="s">
        <v>288</v>
      </c>
      <c r="B19" s="148"/>
      <c r="C19" s="148"/>
      <c r="D19" s="148"/>
      <c r="E19" s="148"/>
      <c r="F19" s="148"/>
    </row>
    <row r="20" spans="1:6" ht="12.6" customHeight="1" x14ac:dyDescent="0.2">
      <c r="A20" s="59" t="s">
        <v>234</v>
      </c>
      <c r="B20" s="61"/>
      <c r="C20" s="61"/>
      <c r="D20" s="61"/>
      <c r="E20" s="61"/>
      <c r="F20" s="153"/>
    </row>
    <row r="21" spans="1:6" x14ac:dyDescent="0.2">
      <c r="A21" s="59" t="s">
        <v>81</v>
      </c>
      <c r="B21" s="58"/>
      <c r="C21" s="46"/>
      <c r="D21" s="46"/>
      <c r="E21" s="46"/>
      <c r="F21" s="52"/>
    </row>
    <row r="22" spans="1:6" x14ac:dyDescent="0.2">
      <c r="A22" s="59" t="s">
        <v>307</v>
      </c>
      <c r="B22" s="182"/>
      <c r="C22" s="182"/>
      <c r="D22" s="182"/>
      <c r="E22" s="182"/>
      <c r="F22" s="182"/>
    </row>
    <row r="23" spans="1:6" ht="12.75" customHeight="1" x14ac:dyDescent="0.2">
      <c r="A23" s="59" t="s">
        <v>308</v>
      </c>
      <c r="B23" s="61"/>
      <c r="C23" s="61"/>
      <c r="D23" s="61"/>
      <c r="E23" s="61"/>
      <c r="F23" s="61"/>
    </row>
    <row r="24" spans="1:6" ht="12.95" customHeight="1" x14ac:dyDescent="0.2">
      <c r="A24" s="183" t="s">
        <v>309</v>
      </c>
      <c r="B24" s="184"/>
      <c r="C24" s="184"/>
      <c r="D24" s="184"/>
      <c r="E24" s="184"/>
      <c r="F24" s="184"/>
    </row>
    <row r="25" spans="1:6" x14ac:dyDescent="0.2">
      <c r="A25" s="125" t="s">
        <v>310</v>
      </c>
      <c r="B25" s="124"/>
      <c r="C25" s="52"/>
      <c r="D25" s="52"/>
      <c r="E25" s="52"/>
      <c r="F25" s="52"/>
    </row>
    <row r="26" spans="1:6" ht="12.75" customHeight="1" x14ac:dyDescent="0.2">
      <c r="A26" s="125" t="s">
        <v>277</v>
      </c>
      <c r="B26" s="59"/>
      <c r="C26" s="152"/>
      <c r="D26" s="152"/>
      <c r="E26" s="152"/>
      <c r="F26" s="152"/>
    </row>
    <row r="27" spans="1:6" ht="12.75" customHeight="1" x14ac:dyDescent="0.2">
      <c r="A27" s="59"/>
      <c r="B27" s="59"/>
      <c r="C27" s="152"/>
      <c r="D27" s="152"/>
      <c r="E27" s="152"/>
      <c r="F27" s="152"/>
    </row>
    <row r="28" spans="1:6" ht="12.75" hidden="1" customHeight="1" x14ac:dyDescent="0.2">
      <c r="A28" s="59"/>
      <c r="B28" s="59"/>
      <c r="C28" s="152"/>
      <c r="D28" s="152"/>
      <c r="E28" s="152"/>
      <c r="F28" s="152"/>
    </row>
    <row r="29" spans="1:6" hidden="1" x14ac:dyDescent="0.2"/>
    <row r="30" spans="1:6" hidden="1" x14ac:dyDescent="0.2"/>
    <row r="31" spans="1:6" hidden="1" x14ac:dyDescent="0.2">
      <c r="A31" s="148"/>
      <c r="B31" s="148"/>
      <c r="C31" s="148"/>
      <c r="D31" s="148"/>
      <c r="E31" s="148"/>
      <c r="F31" s="148"/>
    </row>
    <row r="32" spans="1:6" hidden="1" x14ac:dyDescent="0.2">
      <c r="A32" s="148"/>
      <c r="B32" s="148"/>
      <c r="C32" s="148"/>
      <c r="D32" s="148"/>
      <c r="E32" s="148"/>
      <c r="F32" s="148"/>
    </row>
    <row r="33" spans="1:6" hidden="1" x14ac:dyDescent="0.2">
      <c r="A33" s="148"/>
      <c r="B33" s="148"/>
      <c r="C33" s="148"/>
      <c r="D33" s="148"/>
      <c r="E33" s="148"/>
      <c r="F33" s="148"/>
    </row>
    <row r="34" spans="1:6" hidden="1" x14ac:dyDescent="0.2">
      <c r="A34" s="148"/>
      <c r="B34" s="148"/>
      <c r="C34" s="148"/>
      <c r="D34" s="148"/>
      <c r="E34" s="148"/>
      <c r="F34" s="148"/>
    </row>
    <row r="35" spans="1:6" hidden="1" x14ac:dyDescent="0.2">
      <c r="A35" s="148"/>
      <c r="B35" s="148"/>
      <c r="C35" s="148"/>
      <c r="D35" s="148"/>
      <c r="E35" s="148"/>
      <c r="F35" s="148"/>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sheetData>
  <sheetProtection formatCells="0" insertRows="0" deleteRows="0"/>
  <mergeCells count="10">
    <mergeCell ref="B7:F7"/>
    <mergeCell ref="A8:F8"/>
    <mergeCell ref="A9:F9"/>
    <mergeCell ref="E15:F15"/>
    <mergeCell ref="A1:F1"/>
    <mergeCell ref="B2:F2"/>
    <mergeCell ref="B3:F3"/>
    <mergeCell ref="B4:F4"/>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'P:\Finance\FinancialAccounting\Other_Reporting\CE expense reporting\2018-19\[CE Expense Disclosure_July - December 2018.xlsx]Summary and sign-off'!#REF!</xm:f>
          </x14:formula1>
          <xm:sqref>B6</xm:sqref>
        </x14:dataValidation>
        <x14:dataValidation type="list" errorStyle="information" operator="greaterThan" allowBlank="1" showInputMessage="1" prompt="Provide specific $ value if possible">
          <x14:formula1>
            <xm:f>'P:\Finance\FinancialAccounting\Other_Reporting\CE expense reporting\2018-19\[CE Expense Disclosure_July - December 2018.xlsx]Summary and sign-off'!#REF!</xm:f>
          </x14:formula1>
          <xm:sqref>E14</xm:sqref>
        </x14:dataValidation>
        <x14:dataValidation type="list" allowBlank="1" showInputMessage="1" showErrorMessage="1" error="Use the drop down list (at the right of the cell)">
          <x14:formula1>
            <xm:f>'P:\Finance\FinancialAccounting\Other_Reporting\CE expense reporting\2018-19\[CE Expense Disclosure_July - December 2018.xlsx]Summary and sign-off'!#REF!</xm:f>
          </x14:formula1>
          <xm:sqref>C14</xm:sqref>
        </x14:dataValidation>
        <x14:dataValidation type="list" errorStyle="information" operator="greaterThan" allowBlank="1" showInputMessage="1" prompt="Provide specific $ value if possible">
          <x14:formula1>
            <xm:f>'Summary and sign-off'!$A$38:$A$43</xm:f>
          </x14:formula1>
          <xm:sqref>E11:E13</xm:sqref>
        </x14:dataValidation>
        <x14:dataValidation type="list" allowBlank="1" showInputMessage="1" showErrorMessage="1" error="Use the drop down list (at the right of the cell)">
          <x14:formula1>
            <xm:f>'Summary and sign-off'!$A$44:$A$45</xm:f>
          </x14:formula1>
          <xm:sqref>C11:C13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New Zealand Fire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Lissy</dc:creator>
  <cp:lastModifiedBy>Black, Fiona</cp:lastModifiedBy>
  <dcterms:created xsi:type="dcterms:W3CDTF">2019-07-16T20:45:35Z</dcterms:created>
  <dcterms:modified xsi:type="dcterms:W3CDTF">2019-07-31T03:00:55Z</dcterms:modified>
</cp:coreProperties>
</file>