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blackf\Documents\"/>
    </mc:Choice>
  </mc:AlternateContent>
  <bookViews>
    <workbookView xWindow="0" yWindow="0" windowWidth="28800" windowHeight="11610" activeTab="1"/>
  </bookViews>
  <sheets>
    <sheet name="Guidance for agencies" sheetId="5" r:id="rId1"/>
    <sheet name="Summary and sign-off" sheetId="13" r:id="rId2"/>
    <sheet name="Travel" sheetId="52" r:id="rId3"/>
    <sheet name="Hospitality" sheetId="2" r:id="rId4"/>
    <sheet name="All other expenses" sheetId="14" r:id="rId5"/>
    <sheet name="Gifts and benefits" sheetId="4" r:id="rId6"/>
  </sheets>
  <externalReferences>
    <externalReference r:id="rId7"/>
    <externalReference r:id="rId8"/>
    <externalReference r:id="rId9"/>
  </externalReferences>
  <definedNames>
    <definedName name="_1._Int_travel_ccard">#REF!</definedName>
    <definedName name="_xlnm._FilterDatabase" localSheetId="4" hidden="1">'All other expenses'!$A$10:$E$67</definedName>
    <definedName name="_xlnm._FilterDatabase" localSheetId="2" hidden="1">Travel!$A$49:$M$49</definedName>
    <definedName name="CCardclassifications">#REF!</definedName>
    <definedName name="_xlnm.Criteria">[1]Upload_Apr_R!#REF!</definedName>
    <definedName name="_xlnm.Database">[1]Upload_Apr_R!#REF!</definedName>
    <definedName name="Disclosed_objects" localSheetId="4">'[2]GL Codes_Mapped'!#REF!</definedName>
    <definedName name="Disclosed_objects">'[3]GL Codes_Mapped'!#REF!</definedName>
    <definedName name="GLspendclassifications">#REF!</definedName>
    <definedName name="_xlnm.Print_Area" localSheetId="4">'All other expenses'!$A$1:$E$77</definedName>
    <definedName name="_xlnm.Print_Area" localSheetId="5">'Gifts and benefits'!$A$1:$F$36</definedName>
    <definedName name="_xlnm.Print_Area" localSheetId="0">'Guidance for agencies'!$A$1:$A$58</definedName>
    <definedName name="_xlnm.Print_Area" localSheetId="3">Hospitality!$A$1:$E$23</definedName>
    <definedName name="_xlnm.Print_Area" localSheetId="1">'Summary and sign-off'!$A$1:$F$23</definedName>
    <definedName name="_xlnm.Print_Area" localSheetId="2">Travel!$A$1:$E$181</definedName>
    <definedName name="Undisclosed_objects">#REF!</definedName>
  </definedNames>
  <calcPr calcId="171027" calcOnSave="0"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1" i="14" l="1"/>
  <c r="B78" i="13"/>
  <c r="C78" i="13"/>
  <c r="E78" i="13"/>
  <c r="F78" i="13"/>
  <c r="B76" i="13"/>
  <c r="D76" i="13"/>
  <c r="F76" i="13"/>
  <c r="C27" i="4"/>
  <c r="C26" i="4"/>
  <c r="C25" i="4"/>
  <c r="F11" i="13"/>
  <c r="C11" i="13"/>
  <c r="B6" i="13"/>
  <c r="B17" i="13"/>
  <c r="B15" i="13"/>
  <c r="B160" i="52"/>
  <c r="B16" i="13"/>
  <c r="B11" i="13"/>
  <c r="B46" i="52"/>
  <c r="B170" i="52"/>
  <c r="B75" i="13"/>
  <c r="D75" i="13"/>
  <c r="F75" i="13"/>
  <c r="D170" i="52"/>
  <c r="C170" i="52"/>
  <c r="B74" i="13"/>
  <c r="F74" i="13"/>
  <c r="D160" i="52"/>
  <c r="D74" i="13"/>
  <c r="C160" i="52"/>
  <c r="B73" i="13"/>
  <c r="F73" i="13"/>
  <c r="D46" i="52"/>
  <c r="D73" i="13"/>
  <c r="C46" i="52"/>
  <c r="B5" i="52"/>
  <c r="B4" i="52"/>
  <c r="B3" i="52"/>
  <c r="B2" i="52"/>
  <c r="C13" i="13"/>
  <c r="B13" i="13"/>
  <c r="B2" i="14"/>
  <c r="B3" i="14"/>
  <c r="B4" i="14"/>
  <c r="B5" i="14"/>
  <c r="C71" i="14"/>
  <c r="D71" i="14"/>
  <c r="D25" i="4"/>
  <c r="C16" i="2"/>
  <c r="B77" i="13"/>
  <c r="D77" i="13"/>
  <c r="F77" i="13"/>
  <c r="B2" i="4"/>
  <c r="B3" i="4"/>
  <c r="B2" i="2"/>
  <c r="B3" i="2"/>
  <c r="D16" i="2"/>
  <c r="E25" i="4"/>
  <c r="C12" i="13"/>
  <c r="C16" i="13"/>
  <c r="C17" i="13"/>
  <c r="B5" i="4"/>
  <c r="B4" i="4"/>
  <c r="B5" i="2"/>
  <c r="B4" i="2"/>
  <c r="C15" i="13"/>
  <c r="F13" i="13"/>
  <c r="B16" i="2"/>
  <c r="B12" i="13"/>
  <c r="B172" i="52"/>
  <c r="F12" i="13"/>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49" authorId="0" shapeId="0">
      <text>
        <r>
          <rPr>
            <sz val="9"/>
            <color indexed="81"/>
            <rFont val="Tahoma"/>
            <family val="2"/>
          </rPr>
          <t xml:space="preserve">
Insert additional rows as needed:
- 'right click' on a row number (left of screen)
- select 'Insert' (this will insert a row above it)
</t>
        </r>
      </text>
    </comment>
    <comment ref="A163"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<sst xmlns="http://schemas.openxmlformats.org/spreadsheetml/2006/main" count="784" uniqueCount="334">
  <si>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</si>
  <si>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</si>
  <si>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</si>
  <si>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</si>
  <si>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</si>
  <si>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</si>
  <si>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</si>
  <si>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</si>
  <si>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</si>
  <si>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</si>
  <si>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</si>
  <si>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</si>
  <si>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</si>
  <si>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</si>
  <si>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</si>
  <si>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</si>
  <si>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</si>
  <si>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</si>
  <si>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</si>
  <si>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</si>
  <si>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</si>
  <si>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</si>
  <si>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</si>
  <si>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</si>
  <si>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</si>
  <si>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</si>
  <si>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</si>
  <si>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</si>
  <si>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</si>
  <si>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</si>
  <si>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</si>
  <si>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</si>
  <si>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</si>
  <si>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</si>
  <si>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</si>
  <si>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</si>
  <si>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</si>
  <si>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</si>
  <si>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</si>
  <si>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</si>
  <si>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</si>
  <si>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</si>
  <si>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</si>
  <si>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</si>
  <si>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</si>
  <si>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</si>
  <si>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</si>
  <si>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</si>
  <si>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</si>
  <si>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</si>
  <si>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</si>
  <si>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</si>
  <si>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</si>
  <si>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</si>
  <si>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</si>
  <si>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</si>
  <si>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</si>
  <si>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</si>
  <si>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</si>
  <si>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</si>
  <si>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</si>
  <si>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</si>
  <si>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</si>
  <si>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</si>
  <si>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</si>
  <si>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</si>
  <si>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</si>
  <si>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</si>
  <si>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</si>
  <si>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</si>
  <si>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</si>
  <si>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</si>
  <si>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</si>
  <si>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</si>
  <si>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</si>
  <si>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</si>
  <si>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</si>
  <si>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</si>
  <si>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</si>
  <si>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</si>
  <si>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</si>
  <si>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</si>
  <si>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</si>
  <si>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</si>
  <si>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</si>
  <si>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</si>
  <si>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</si>
  <si>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</si>
  <si>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</si>
  <si>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</si>
  <si>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</si>
  <si>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</si>
  <si>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</si>
  <si>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</si>
  <si>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</si>
  <si>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</si>
  <si>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</si>
  <si>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</si>
  <si>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</si>
  <si>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</si>
  <si>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</si>
  <si>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</si>
  <si>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</si>
  <si>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</si>
  <si>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</si>
  <si>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</si>
  <si>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</si>
  <si>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</si>
  <si>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</si>
  <si>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</si>
  <si>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</si>
  <si>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</si>
  <si>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</si>
  <si>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</si>
  <si>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</si>
  <si>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</si>
  <si>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</si>
  <si>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</si>
  <si>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</si>
  <si>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</si>
  <si>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</si>
  <si>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</si>
  <si>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</si>
  <si>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</si>
  <si>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</si>
  <si>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</si>
  <si>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</si>
  <si>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</si>
  <si>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</si>
  <si>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</si>
  <si>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</si>
  <si>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</si>
  <si>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</si>
  <si>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</si>
  <si>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</si>
  <si>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</si>
  <si>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</si>
  <si>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</si>
  <si>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</si>
  <si>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</si>
  <si>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</si>
  <si>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</si>
  <si>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</si>
  <si>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</si>
  <si>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</si>
  <si>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</si>
  <si>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</si>
  <si>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</si>
  <si>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</si>
  <si>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</si>
  <si>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</si>
  <si>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</si>
  <si>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</si>
  <si>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</si>
  <si>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</si>
  <si>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</si>
  <si>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</si>
  <si>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</si>
  <si>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</si>
  <si>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</si>
  <si>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</si>
  <si>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</si>
  <si>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</si>
  <si>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</si>
  <si>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</si>
  <si>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</si>
  <si>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</si>
  <si>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</si>
  <si>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</si>
  <si>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Airfares</t>
  </si>
  <si>
    <t>Sydney</t>
  </si>
  <si>
    <t>2/07/2019 - 8/07/2019</t>
  </si>
  <si>
    <t>AFAC Executive Forum</t>
  </si>
  <si>
    <t>Melbourne</t>
  </si>
  <si>
    <t>Meals</t>
  </si>
  <si>
    <t>AFAC Executive Forum (Melbourne airport to meeting)</t>
  </si>
  <si>
    <t>Taxi</t>
  </si>
  <si>
    <t>AFAC Board Meeting</t>
  </si>
  <si>
    <t>Christchurch</t>
  </si>
  <si>
    <t>Car rental</t>
  </si>
  <si>
    <t>AFAC Conference</t>
  </si>
  <si>
    <t>Coffee Meeting With Australia Research Centre</t>
  </si>
  <si>
    <t>AFAC and MCOC</t>
  </si>
  <si>
    <t>Accommodation</t>
  </si>
  <si>
    <t>Hobart</t>
  </si>
  <si>
    <t>Airport Transfer</t>
  </si>
  <si>
    <t>Airfare</t>
  </si>
  <si>
    <t>AFAC Memorial</t>
  </si>
  <si>
    <t>Canberra</t>
  </si>
  <si>
    <t>Auckland CE Meetings</t>
  </si>
  <si>
    <t>Auckland</t>
  </si>
  <si>
    <t>AFAC Executive Forum (NHQ to and from Wellington airport)</t>
  </si>
  <si>
    <t>Wellington</t>
  </si>
  <si>
    <t>Board Meeting</t>
  </si>
  <si>
    <t>Gisborne</t>
  </si>
  <si>
    <t>Victoria University Dinner</t>
  </si>
  <si>
    <t>Accommodation due to early flight</t>
  </si>
  <si>
    <t>Firefighter's Funeral</t>
  </si>
  <si>
    <t>Parking for 1 day</t>
  </si>
  <si>
    <t>Parking for 3 days</t>
  </si>
  <si>
    <t>Dunedin Station Ride Along</t>
  </si>
  <si>
    <t>Dunedin</t>
  </si>
  <si>
    <t>Parking for 2 days</t>
  </si>
  <si>
    <t>9/08/2019 - 10/08/2019</t>
  </si>
  <si>
    <t>Nga Tai ki te Puku Conference</t>
  </si>
  <si>
    <t>Rotorua</t>
  </si>
  <si>
    <t>Nga Tai ki te Puku Conference (Airport to Johnsonville)</t>
  </si>
  <si>
    <t>Marae Visit to Otakou</t>
  </si>
  <si>
    <t>Fielding</t>
  </si>
  <si>
    <t>AFAC Conference (NHQ to Airport)</t>
  </si>
  <si>
    <t xml:space="preserve">Area 9 Visit </t>
  </si>
  <si>
    <t>Visit Support Crew for V8 Supercars Pukekohe</t>
  </si>
  <si>
    <t>Board Regional Visit to the West Coast</t>
  </si>
  <si>
    <t>Hokitika</t>
  </si>
  <si>
    <t>Visit Support Crew For V8 Supercars Pukekohe</t>
  </si>
  <si>
    <t>Room Total</t>
  </si>
  <si>
    <t>Queenstown</t>
  </si>
  <si>
    <t>Transfer</t>
  </si>
  <si>
    <t>Consultation Roadshow</t>
  </si>
  <si>
    <t>Car Parking</t>
  </si>
  <si>
    <t>Fuel Charge</t>
  </si>
  <si>
    <t>Car Total</t>
  </si>
  <si>
    <t>One Way Fee</t>
  </si>
  <si>
    <t>Usar Exercise</t>
  </si>
  <si>
    <t>ELT Usar</t>
  </si>
  <si>
    <t>Nelson</t>
  </si>
  <si>
    <t>UFBA Conference</t>
  </si>
  <si>
    <t>Tawa Jubilee Function</t>
  </si>
  <si>
    <t>AFAC And MCOC</t>
  </si>
  <si>
    <t>Conference 2019</t>
  </si>
  <si>
    <t>NZPFU Conference</t>
  </si>
  <si>
    <t>Invercargill</t>
  </si>
  <si>
    <t>Bay of Islands</t>
  </si>
  <si>
    <t>Waitangi Day Commemorations</t>
  </si>
  <si>
    <t>Rental Car</t>
  </si>
  <si>
    <t>Meeting Returning Deployment With PM</t>
  </si>
  <si>
    <t>INSARAG External Reclassification</t>
  </si>
  <si>
    <t>USAR Exercise - Presentation</t>
  </si>
  <si>
    <t>ELT Marlborough Visit</t>
  </si>
  <si>
    <t>SSC Workshop (NHQ to and from Te Papa)</t>
  </si>
  <si>
    <t xml:space="preserve">Maintaining relationship with the Canadian High Commission </t>
  </si>
  <si>
    <t>iPhone and iPad usage charge for July 2019 has increased due to overseas roaming while attending conferences</t>
  </si>
  <si>
    <t>FENZ Notes</t>
  </si>
  <si>
    <t>Car Park at NHQ</t>
  </si>
  <si>
    <t>Part of employment agreement</t>
  </si>
  <si>
    <t>Company car petrol</t>
  </si>
  <si>
    <t>Company car lease</t>
  </si>
  <si>
    <t>iPhone and iPad rental &amp; usage</t>
  </si>
  <si>
    <t>Company car road user charge</t>
  </si>
  <si>
    <t>Fire and Emergency New Zxealand</t>
  </si>
  <si>
    <t>Rhys Jones</t>
  </si>
  <si>
    <t>Blackcaps v England T20 game</t>
  </si>
  <si>
    <t>Air New Zealand</t>
  </si>
  <si>
    <t>Fuel</t>
  </si>
  <si>
    <t>Greytown</t>
  </si>
  <si>
    <t>Taxi to WREMO meeting from NHQ</t>
  </si>
  <si>
    <t>Paihia</t>
  </si>
  <si>
    <t>Taxi airport to Johnsonville after Waitangi Visit</t>
  </si>
  <si>
    <t>Car park - 1 day (17 January) for visit to welcome new recrits at NTC</t>
  </si>
  <si>
    <t>Carpark</t>
  </si>
  <si>
    <t>Airport carpark for Christchurch Ride along</t>
  </si>
  <si>
    <t>Parking</t>
  </si>
  <si>
    <t>Taxi NHQ to Airport - AFAC meetings in Melbourne</t>
  </si>
  <si>
    <t>Breakfast pre AFAC meetings in Melbourne</t>
  </si>
  <si>
    <t>Dinner in Melbourne AFAC meetings</t>
  </si>
  <si>
    <t>Airport to NHQ - AFAC meetings in Melbourne</t>
  </si>
  <si>
    <t>Taxi AFAC meetings in Melbourne</t>
  </si>
  <si>
    <t>Taxi from Sydney Airport to Hotel (in transit - stopover)  (AFAC meetings in Hobart)</t>
  </si>
  <si>
    <t>Breakfast in transit  (AFAC meetings in Hobart)</t>
  </si>
  <si>
    <t>Taxi from Meeting to Hobart Airport  (AFAC meetings in Hobart)</t>
  </si>
  <si>
    <t>Breakfast in Hobart  (AFAC meetings in Hobart)</t>
  </si>
  <si>
    <t>Lunch in Hobart ahead of flight  (AFAC meetings in Hobart)</t>
  </si>
  <si>
    <t>Accommodation in Hobart - special rate arranged by organisers  (AFAC meetings in Hobart)</t>
  </si>
  <si>
    <t>Transfer from Domestic Airport to International Airport  - (AFAC meetings in Hobart)</t>
  </si>
  <si>
    <t>Palmerston North</t>
  </si>
  <si>
    <t>Newmarket</t>
  </si>
  <si>
    <t>Dinner for 10 people  - Board West Coast Area Visit</t>
  </si>
  <si>
    <t>Volunteer leader conference taxi from Conference to Airport</t>
  </si>
  <si>
    <t>Breakfast pre-consultation session in Palmerston North</t>
  </si>
  <si>
    <t>Dinner pre consultation sessions in Palmerston North</t>
  </si>
  <si>
    <t>Taxi from Airport to NHQ following Palmerston North Consultation</t>
  </si>
  <si>
    <t>Taxi from NHQ to Airport for Christchurch Consultation</t>
  </si>
  <si>
    <t>Refuel Hire Car due to cancelled flight</t>
  </si>
  <si>
    <t>Taxi from Airport to NHQ returning from West Coast Consultation</t>
  </si>
  <si>
    <t>Lunch in Queenstown ahead of 60 year honours function</t>
  </si>
  <si>
    <t>Taxi to Queenstown after 60 year honors evening</t>
  </si>
  <si>
    <t>Parking during USAR exercise 1 day 22 October</t>
  </si>
  <si>
    <t>Taxi NHQ to Airport  (AFAC meetings in Hobart)</t>
  </si>
  <si>
    <t>AFAC conference</t>
  </si>
  <si>
    <t>Area 9 CE Visit</t>
  </si>
  <si>
    <t>Wellignton Area Volunteer Leadership session</t>
  </si>
  <si>
    <t>Hokitika Board Region Visit</t>
  </si>
  <si>
    <t>AFAC Executive Meeting</t>
  </si>
  <si>
    <t>Meal</t>
  </si>
  <si>
    <t>Area 9 CE Visit- Taxi from hotel to Volunteer Leaders conference</t>
  </si>
  <si>
    <t>Taxi NHQ to Basin reserve for Tranche 2 meeting</t>
  </si>
  <si>
    <t>Dinner for four people</t>
  </si>
  <si>
    <t>Christchurch Consultation</t>
  </si>
  <si>
    <t>Dinner for five people</t>
  </si>
  <si>
    <t xml:space="preserve">Dinner in Greymouth during west coast consultation </t>
  </si>
  <si>
    <t xml:space="preserve">Breakfast in Hokitika following West Coast consultation </t>
  </si>
  <si>
    <t>Breakfast for three people</t>
  </si>
  <si>
    <t>Parking 12 Oct (1 night) 60 year honors function Queenstown</t>
  </si>
  <si>
    <t>Meals for three people</t>
  </si>
  <si>
    <t xml:space="preserve">Lunch following ELT visit to USAR exercise </t>
  </si>
  <si>
    <t>USAR Exercise</t>
  </si>
  <si>
    <t>One day parking to attend PFU conference in Invercargill</t>
  </si>
  <si>
    <t xml:space="preserve">Car park for one day trip to Auckland (to welcome deployment with Prime Minister) but trip was cancelled and could not get refund </t>
  </si>
  <si>
    <t>Dinner in Christchurch prior to Ridealong</t>
  </si>
  <si>
    <t>Taxi NHQ to Airport for Waitangi visit - R Jones and R Bleakley</t>
  </si>
  <si>
    <t>Meals in Waitangi</t>
  </si>
  <si>
    <t>Meals for six people</t>
  </si>
  <si>
    <t>Meals for nine people</t>
  </si>
  <si>
    <t xml:space="preserve">ELT workshop dinner </t>
  </si>
  <si>
    <t>Meals for 12 people</t>
  </si>
  <si>
    <t xml:space="preserve">ELT/Board dinner (following Board 10 year plan session and prior to Board meeting) </t>
  </si>
  <si>
    <t>Lunch for six</t>
  </si>
  <si>
    <t>Meals for two people</t>
  </si>
  <si>
    <t>Lunch at Palmerston North Consultation Session</t>
  </si>
  <si>
    <t xml:space="preserve">Car park for Women in Leadership presentation </t>
  </si>
  <si>
    <t>Meals for five people</t>
  </si>
  <si>
    <t xml:space="preserve">Breakfast for Waitangi visit </t>
  </si>
  <si>
    <t xml:space="preserve">Dinner for Sky City review team  - includes two people from AFAC </t>
  </si>
  <si>
    <t>where is the list of abbreviations?</t>
  </si>
  <si>
    <t>Lunch before attending UFBA Drivers Challenge</t>
  </si>
  <si>
    <t xml:space="preserve">FENZ Notes </t>
  </si>
  <si>
    <t>Some expenses from 1 June 2019 to 30 June 2019 have been disclosed in this period due to information not available at last reporting time.</t>
  </si>
  <si>
    <t xml:space="preserve">Coffee with external party </t>
  </si>
  <si>
    <t>Meals for 10 people</t>
  </si>
  <si>
    <t>NTC CE Welcome New Recruits</t>
  </si>
  <si>
    <t>Waitangi Commemorations</t>
  </si>
  <si>
    <t>iPhone and iPad rental &amp; usage - manual recode of incorrectly allocated charges Oct &amp; Dec</t>
  </si>
  <si>
    <t>Company car costs are covered by a salary sacrifice arrangement</t>
  </si>
  <si>
    <t xml:space="preserve">Darryl Purdy, Deputy Chief Executive Finance and Business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</si>
</sst>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_(* #,##0.00_);_(* \(#,##0.00\);_(* &quot;-&quot;??_);_(@_)"/>
  </numFmts>
  <fonts count="39" x14ac:knownFonts="1">
    <font>
      <sz val="10"/>
      <color theme="1"/>
      <name val="Arial"/>
      <family val="2"/>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2" fillId="0" borderId="0" applyNumberFormat="0" applyFill="0" applyBorder="0" applyAlignment="0" applyProtection="0"/>
    <xf numFmtId="165" fontId="25" fillId="0" borderId="0" applyFont="0" applyFill="0" applyBorder="0" applyAlignment="0" applyProtection="0"/>
    <xf numFmtId="0" fontId="25"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17" fillId="0" borderId="0"/>
  </cellStyleXfs>
  <cellXfs count="22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20"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20" fillId="0" borderId="0" xfId="0" applyFont="1" applyFill="1" applyBorder="1" applyAlignment="1" applyProtection="1">
      <alignment vertical="center" wrapText="1" readingOrder="1"/>
    </xf>
    <xf numFmtId="0" fontId="19" fillId="0" borderId="0" xfId="0" applyFont="1" applyFill="1" applyBorder="1" applyAlignment="1" applyProtection="1">
      <alignment vertical="center" wrapText="1" readingOrder="1"/>
    </xf>
    <xf numFmtId="0" fontId="23" fillId="0" borderId="0" xfId="0" applyFont="1" applyFill="1" applyBorder="1" applyAlignment="1" applyProtection="1">
      <alignment vertical="center" wrapText="1" readingOrder="1"/>
    </xf>
    <xf numFmtId="0" fontId="23" fillId="0" borderId="3" xfId="0" applyFont="1" applyFill="1" applyBorder="1" applyAlignment="1" applyProtection="1">
      <alignment vertical="center" wrapText="1" readingOrder="1"/>
    </xf>
    <xf numFmtId="0" fontId="33"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6" fillId="6" borderId="0" xfId="0" applyFont="1" applyFill="1" applyAlignment="1" applyProtection="1"/>
    <xf numFmtId="0" fontId="6" fillId="6" borderId="0" xfId="0" applyFont="1" applyFill="1" applyAlignment="1" applyProtection="1">
      <alignment wrapText="1"/>
    </xf>
    <xf numFmtId="0" fontId="0" fillId="0" borderId="0" xfId="0" applyProtection="1"/>
    <xf numFmtId="0" fontId="28" fillId="0" borderId="0" xfId="0" applyFont="1" applyBorder="1" applyProtection="1"/>
    <xf numFmtId="166" fontId="27" fillId="0" borderId="0" xfId="0" applyNumberFormat="1" applyFont="1" applyFill="1" applyBorder="1" applyAlignment="1" applyProtection="1">
      <alignment vertical="center" wrapText="1"/>
    </xf>
    <xf numFmtId="0" fontId="21"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6" fillId="0" borderId="0" xfId="0" applyFont="1" applyBorder="1" applyAlignment="1" applyProtection="1">
      <alignment wrapText="1"/>
    </xf>
    <xf numFmtId="0" fontId="3"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3"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6"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6" fillId="0" borderId="0" xfId="0" applyFont="1" applyBorder="1" applyAlignment="1" applyProtection="1">
      <alignment vertical="center" wrapText="1" readingOrder="1"/>
    </xf>
    <xf numFmtId="0" fontId="22"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Border="1" applyProtection="1"/>
    <xf numFmtId="0" fontId="0" fillId="0" borderId="0" xfId="0" applyBorder="1" applyAlignment="1" applyProtection="1">
      <alignment vertical="top" wrapText="1"/>
    </xf>
    <xf numFmtId="0" fontId="5"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4" fillId="0" borderId="0" xfId="0" applyFont="1" applyFill="1" applyBorder="1" applyAlignment="1" applyProtection="1">
      <alignment wrapText="1"/>
    </xf>
    <xf numFmtId="0" fontId="3" fillId="0" borderId="0" xfId="0" applyFont="1" applyBorder="1" applyAlignment="1" applyProtection="1">
      <alignment vertical="center" wrapText="1"/>
    </xf>
    <xf numFmtId="0" fontId="21" fillId="3" borderId="0" xfId="0" applyFont="1" applyFill="1" applyBorder="1" applyAlignment="1" applyProtection="1">
      <alignment vertical="center" wrapText="1" readingOrder="1"/>
    </xf>
    <xf numFmtId="0" fontId="18" fillId="3" borderId="0" xfId="0" applyFont="1" applyFill="1" applyBorder="1" applyAlignment="1" applyProtection="1"/>
    <xf numFmtId="0" fontId="6"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3" fillId="0" borderId="5" xfId="0" applyNumberFormat="1" applyFont="1" applyFill="1" applyBorder="1" applyAlignment="1" applyProtection="1">
      <alignment horizontal="center" vertical="center" wrapText="1"/>
    </xf>
    <xf numFmtId="0" fontId="17" fillId="0" borderId="0" xfId="0" applyFont="1" applyFill="1" applyBorder="1" applyAlignment="1" applyProtection="1">
      <alignment vertical="center"/>
    </xf>
    <xf numFmtId="1" fontId="19" fillId="0" borderId="0" xfId="0" applyNumberFormat="1" applyFont="1" applyFill="1" applyBorder="1" applyAlignment="1" applyProtection="1">
      <alignment horizontal="center" vertical="center" wrapText="1"/>
    </xf>
    <xf numFmtId="165" fontId="19" fillId="0" borderId="0" xfId="2" applyFont="1" applyFill="1" applyBorder="1" applyAlignment="1" applyProtection="1">
      <alignment vertical="center" wrapText="1" readingOrder="1"/>
    </xf>
    <xf numFmtId="0" fontId="17"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20" fillId="2" borderId="0" xfId="0" applyFont="1" applyFill="1" applyAlignment="1" applyProtection="1">
      <alignment horizontal="center" vertical="center"/>
    </xf>
    <xf numFmtId="0" fontId="29" fillId="0" borderId="0" xfId="0" applyFont="1" applyFill="1" applyAlignment="1" applyProtection="1">
      <alignment horizontal="center"/>
    </xf>
    <xf numFmtId="0" fontId="13" fillId="0" borderId="0" xfId="0" applyFont="1" applyAlignment="1" applyProtection="1">
      <alignment vertical="center"/>
    </xf>
    <xf numFmtId="0" fontId="21" fillId="2" borderId="0" xfId="0" applyFont="1" applyFill="1" applyAlignment="1" applyProtection="1">
      <alignment horizontal="justify"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0" xfId="0" applyFont="1" applyFill="1" applyAlignment="1" applyProtection="1">
      <alignment vertical="center" wrapText="1"/>
    </xf>
    <xf numFmtId="0" fontId="13" fillId="0" borderId="0" xfId="0" applyFont="1" applyFill="1" applyAlignment="1" applyProtection="1">
      <alignment horizontal="justify" vertical="center"/>
    </xf>
    <xf numFmtId="0" fontId="9" fillId="0" borderId="0" xfId="0" applyFont="1" applyFill="1" applyAlignment="1" applyProtection="1">
      <alignment horizontal="justify" vertical="center"/>
    </xf>
    <xf numFmtId="0" fontId="21" fillId="3" borderId="0" xfId="0" applyFont="1" applyFill="1" applyAlignment="1" applyProtection="1">
      <alignment horizontal="justify" vertical="center"/>
    </xf>
    <xf numFmtId="0" fontId="13" fillId="0" borderId="0" xfId="0" applyFont="1" applyAlignment="1" applyProtection="1">
      <alignment horizontal="justify" vertical="center"/>
    </xf>
    <xf numFmtId="0" fontId="9" fillId="0" borderId="0" xfId="0" applyFont="1" applyAlignment="1" applyProtection="1">
      <alignment vertical="center" wrapText="1"/>
    </xf>
    <xf numFmtId="0" fontId="13" fillId="0" borderId="0" xfId="1" applyFont="1" applyAlignment="1" applyProtection="1">
      <alignment horizontal="justify" vertical="center"/>
    </xf>
    <xf numFmtId="0" fontId="9" fillId="0" borderId="0" xfId="0" applyFont="1" applyAlignment="1" applyProtection="1">
      <alignment horizontal="justify" vertical="center"/>
    </xf>
    <xf numFmtId="0" fontId="13" fillId="0" borderId="0" xfId="0" applyFont="1" applyAlignment="1" applyProtection="1">
      <alignment horizontal="left" vertical="center" wrapText="1"/>
    </xf>
    <xf numFmtId="0" fontId="14" fillId="0" borderId="0" xfId="1" applyFont="1" applyAlignment="1" applyProtection="1">
      <alignment vertical="center"/>
    </xf>
    <xf numFmtId="0" fontId="14" fillId="0" borderId="0" xfId="1" applyFont="1" applyAlignment="1" applyProtection="1">
      <alignment horizontal="justify" vertical="center"/>
    </xf>
    <xf numFmtId="0" fontId="13" fillId="9" borderId="0" xfId="1" applyFont="1" applyFill="1" applyAlignment="1" applyProtection="1">
      <alignment horizontal="justify" vertical="center"/>
    </xf>
    <xf numFmtId="0" fontId="13" fillId="0" borderId="0" xfId="0" applyFont="1" applyAlignment="1" applyProtection="1">
      <alignment horizontal="center" vertical="center"/>
    </xf>
    <xf numFmtId="0" fontId="0" fillId="0" borderId="0" xfId="0" applyProtection="1">
      <protection locked="0"/>
    </xf>
    <xf numFmtId="0" fontId="21" fillId="3" borderId="0" xfId="0" applyFont="1" applyFill="1" applyBorder="1" applyAlignment="1" applyProtection="1">
      <alignment vertical="center" readingOrder="1"/>
    </xf>
    <xf numFmtId="0" fontId="35" fillId="0" borderId="0" xfId="0" applyFont="1" applyBorder="1" applyProtection="1"/>
    <xf numFmtId="166" fontId="21" fillId="8" borderId="0" xfId="0" applyNumberFormat="1" applyFont="1" applyFill="1" applyBorder="1" applyAlignment="1" applyProtection="1">
      <alignment horizontal="left" vertical="center" wrapText="1"/>
    </xf>
    <xf numFmtId="1" fontId="21"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1" fillId="3" borderId="0" xfId="0" applyNumberFormat="1" applyFont="1" applyFill="1" applyBorder="1" applyAlignment="1" applyProtection="1">
      <alignment vertical="center"/>
    </xf>
    <xf numFmtId="164" fontId="23" fillId="0" borderId="4" xfId="2" applyNumberFormat="1" applyFont="1" applyFill="1" applyBorder="1" applyAlignment="1" applyProtection="1">
      <alignment vertical="center" wrapText="1" readingOrder="1"/>
    </xf>
    <xf numFmtId="164" fontId="23" fillId="0" borderId="0" xfId="2" applyNumberFormat="1" applyFont="1" applyFill="1" applyBorder="1" applyAlignment="1" applyProtection="1">
      <alignment vertical="center" wrapText="1" readingOrder="1"/>
    </xf>
    <xf numFmtId="164" fontId="33" fillId="0" borderId="4" xfId="2" applyNumberFormat="1" applyFont="1" applyFill="1" applyBorder="1" applyAlignment="1" applyProtection="1">
      <alignment vertical="center" wrapText="1" readingOrder="1"/>
    </xf>
    <xf numFmtId="164" fontId="21"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8" fillId="4" borderId="0" xfId="0" applyFont="1" applyFill="1" applyBorder="1" applyAlignment="1" applyProtection="1">
      <alignment wrapText="1"/>
    </xf>
    <xf numFmtId="0" fontId="14" fillId="0" borderId="0" xfId="1" applyFont="1" applyFill="1" applyAlignment="1" applyProtection="1">
      <alignment horizontal="justify" vertical="center"/>
    </xf>
    <xf numFmtId="0" fontId="17" fillId="0" borderId="5" xfId="2" applyNumberFormat="1" applyFont="1" applyFill="1" applyBorder="1" applyAlignment="1" applyProtection="1">
      <alignment horizontal="center" vertical="center" wrapText="1" readingOrder="1"/>
    </xf>
    <xf numFmtId="0" fontId="17" fillId="0" borderId="0" xfId="2" applyNumberFormat="1" applyFont="1" applyFill="1" applyBorder="1" applyAlignment="1" applyProtection="1">
      <alignment horizontal="center" vertical="center" wrapText="1" readingOrder="1"/>
    </xf>
    <xf numFmtId="0" fontId="34" fillId="0" borderId="5" xfId="2" applyNumberFormat="1" applyFont="1" applyFill="1" applyBorder="1" applyAlignment="1" applyProtection="1">
      <alignment horizontal="center" vertical="center" wrapText="1" readingOrder="1"/>
    </xf>
    <xf numFmtId="0" fontId="22" fillId="0" borderId="0" xfId="0" applyFont="1" applyFill="1" applyAlignment="1" applyProtection="1">
      <alignment horizontal="center" wrapText="1"/>
    </xf>
    <xf numFmtId="0" fontId="37" fillId="3" borderId="0" xfId="0" applyFont="1" applyFill="1" applyBorder="1" applyAlignment="1" applyProtection="1">
      <alignment horizontal="center" vertical="center" readingOrder="1"/>
    </xf>
    <xf numFmtId="0" fontId="22" fillId="3" borderId="0" xfId="0" applyFont="1" applyFill="1" applyBorder="1" applyAlignment="1" applyProtection="1">
      <alignment vertical="center"/>
    </xf>
    <xf numFmtId="164" fontId="22" fillId="3" borderId="0" xfId="0" applyNumberFormat="1" applyFont="1" applyFill="1" applyBorder="1" applyAlignment="1" applyProtection="1">
      <alignment vertical="center"/>
    </xf>
    <xf numFmtId="0" fontId="6" fillId="4" borderId="0" xfId="0" applyFont="1" applyFill="1" applyBorder="1" applyAlignment="1" applyProtection="1">
      <alignment wrapText="1"/>
    </xf>
    <xf numFmtId="0" fontId="6"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6" fillId="4" borderId="0" xfId="0" applyFont="1" applyFill="1" applyAlignment="1" applyProtection="1"/>
    <xf numFmtId="0" fontId="6" fillId="4" borderId="0" xfId="0" applyFont="1" applyFill="1" applyAlignment="1" applyProtection="1">
      <alignment wrapText="1"/>
    </xf>
    <xf numFmtId="2" fontId="0" fillId="4" borderId="0" xfId="0" applyNumberFormat="1" applyFont="1" applyFill="1" applyAlignment="1" applyProtection="1">
      <alignment vertical="top"/>
    </xf>
    <xf numFmtId="0" fontId="6"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6" fillId="5" borderId="0" xfId="0" applyFont="1" applyFill="1" applyAlignment="1" applyProtection="1">
      <alignment horizontal="center" vertical="top"/>
    </xf>
    <xf numFmtId="1" fontId="6" fillId="5" borderId="0" xfId="0" applyNumberFormat="1" applyFont="1" applyFill="1" applyBorder="1" applyAlignment="1" applyProtection="1">
      <alignment horizontal="center"/>
    </xf>
    <xf numFmtId="0" fontId="6" fillId="4" borderId="0" xfId="0" applyFont="1" applyFill="1" applyBorder="1" applyAlignment="1" applyProtection="1">
      <alignment horizontal="center" wrapText="1"/>
    </xf>
    <xf numFmtId="0" fontId="6" fillId="5" borderId="0" xfId="0" applyFont="1" applyFill="1" applyAlignment="1" applyProtection="1">
      <alignment horizontal="center" wrapText="1"/>
    </xf>
    <xf numFmtId="0" fontId="20" fillId="3" borderId="0" xfId="0" applyFont="1" applyFill="1" applyBorder="1" applyAlignment="1" applyProtection="1">
      <alignment vertical="center" wrapText="1" readingOrder="1"/>
    </xf>
    <xf numFmtId="165" fontId="20" fillId="3" borderId="0" xfId="2" applyFont="1" applyFill="1" applyBorder="1" applyAlignment="1" applyProtection="1">
      <alignment horizontal="center" vertical="center" wrapText="1" readingOrder="1"/>
    </xf>
    <xf numFmtId="165" fontId="20" fillId="0" borderId="0" xfId="2" applyFont="1" applyFill="1" applyBorder="1" applyAlignment="1" applyProtection="1">
      <alignment horizontal="center" vertical="center" wrapText="1" readingOrder="1"/>
    </xf>
    <xf numFmtId="0" fontId="20" fillId="7" borderId="0" xfId="0" applyFont="1" applyFill="1" applyBorder="1" applyAlignment="1" applyProtection="1">
      <alignment vertical="center" wrapText="1" readingOrder="1"/>
    </xf>
    <xf numFmtId="165" fontId="20" fillId="7" borderId="0" xfId="2" applyFont="1" applyFill="1" applyBorder="1" applyAlignment="1" applyProtection="1">
      <alignment horizontal="center" vertical="center" wrapText="1" readingOrder="1"/>
    </xf>
    <xf numFmtId="0" fontId="22" fillId="0" borderId="0" xfId="0" applyFont="1" applyFill="1" applyBorder="1" applyAlignment="1" applyProtection="1">
      <alignment wrapText="1"/>
    </xf>
    <xf numFmtId="0" fontId="18" fillId="0" borderId="0" xfId="0" applyFont="1" applyProtection="1"/>
    <xf numFmtId="0" fontId="14" fillId="9" borderId="0" xfId="1" applyFont="1" applyFill="1" applyAlignment="1" applyProtection="1">
      <alignment vertical="center" wrapText="1"/>
    </xf>
    <xf numFmtId="167" fontId="17" fillId="10" borderId="3" xfId="0" applyNumberFormat="1" applyFont="1" applyFill="1" applyBorder="1" applyAlignment="1" applyProtection="1">
      <alignment vertical="center"/>
      <protection locked="0"/>
    </xf>
    <xf numFmtId="164" fontId="17" fillId="10" borderId="4" xfId="0" applyNumberFormat="1" applyFont="1" applyFill="1" applyBorder="1" applyAlignment="1" applyProtection="1">
      <alignment vertical="center" wrapText="1"/>
      <protection locked="0"/>
    </xf>
    <xf numFmtId="0" fontId="17" fillId="10" borderId="4" xfId="0" applyFont="1" applyFill="1" applyBorder="1" applyAlignment="1" applyProtection="1">
      <alignment vertical="center" wrapText="1"/>
      <protection locked="0"/>
    </xf>
    <xf numFmtId="0" fontId="17" fillId="10" borderId="5" xfId="0" applyFont="1" applyFill="1" applyBorder="1" applyAlignment="1" applyProtection="1">
      <alignment vertical="center" wrapText="1"/>
      <protection locked="0"/>
    </xf>
    <xf numFmtId="167" fontId="17"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7" fillId="10" borderId="4" xfId="0" applyNumberFormat="1" applyFont="1" applyFill="1" applyBorder="1" applyAlignment="1" applyProtection="1">
      <alignment horizontal="left" vertical="center" wrapText="1"/>
      <protection locked="0"/>
    </xf>
    <xf numFmtId="164" fontId="17" fillId="10" borderId="4" xfId="0" applyNumberFormat="1" applyFont="1" applyFill="1" applyBorder="1" applyAlignment="1" applyProtection="1">
      <alignment horizontal="right" vertical="center" wrapText="1"/>
      <protection locked="0"/>
    </xf>
    <xf numFmtId="0" fontId="12" fillId="0" borderId="0" xfId="1" applyFill="1" applyAlignment="1">
      <alignment wrapText="1"/>
    </xf>
    <xf numFmtId="167" fontId="17" fillId="3" borderId="3" xfId="0" applyNumberFormat="1" applyFont="1" applyFill="1" applyBorder="1" applyAlignment="1" applyProtection="1">
      <alignment vertical="center"/>
      <protection locked="0"/>
    </xf>
    <xf numFmtId="164" fontId="17" fillId="3" borderId="4" xfId="0" applyNumberFormat="1" applyFont="1" applyFill="1" applyBorder="1" applyAlignment="1" applyProtection="1">
      <alignment vertical="center" wrapText="1"/>
      <protection locked="0"/>
    </xf>
    <xf numFmtId="0" fontId="17" fillId="3" borderId="4" xfId="0" applyFont="1" applyFill="1" applyBorder="1" applyAlignment="1" applyProtection="1">
      <alignment vertical="center" wrapText="1"/>
      <protection locked="0"/>
    </xf>
    <xf numFmtId="0" fontId="17" fillId="3" borderId="5" xfId="0" applyFont="1" applyFill="1" applyBorder="1" applyAlignment="1" applyProtection="1">
      <alignment vertical="center" wrapText="1"/>
      <protection locked="0"/>
    </xf>
    <xf numFmtId="0" fontId="22" fillId="3" borderId="0"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readingOrder="1"/>
    </xf>
    <xf numFmtId="166" fontId="21" fillId="3" borderId="0" xfId="0" applyNumberFormat="1" applyFont="1" applyFill="1" applyBorder="1" applyAlignment="1" applyProtection="1">
      <alignment horizontal="left" vertical="center" wrapText="1"/>
    </xf>
    <xf numFmtId="1" fontId="21" fillId="3" borderId="0" xfId="0" applyNumberFormat="1" applyFont="1" applyFill="1" applyBorder="1" applyAlignment="1" applyProtection="1">
      <alignment horizontal="center" vertical="center" wrapText="1"/>
    </xf>
    <xf numFmtId="166" fontId="37" fillId="3" borderId="0" xfId="0" applyNumberFormat="1" applyFont="1" applyFill="1" applyBorder="1" applyAlignment="1" applyProtection="1">
      <alignment horizontal="center" vertical="center" wrapText="1"/>
    </xf>
    <xf numFmtId="0" fontId="36" fillId="11" borderId="7" xfId="0" applyFont="1" applyFill="1" applyBorder="1" applyAlignment="1" applyProtection="1">
      <alignment horizontal="center" vertical="center" wrapText="1"/>
    </xf>
    <xf numFmtId="167" fontId="17" fillId="11" borderId="3" xfId="0" applyNumberFormat="1" applyFont="1" applyFill="1" applyBorder="1" applyAlignment="1" applyProtection="1">
      <alignment vertical="center"/>
      <protection locked="0"/>
    </xf>
    <xf numFmtId="164" fontId="17" fillId="11" borderId="4" xfId="0" applyNumberFormat="1" applyFont="1" applyFill="1" applyBorder="1" applyAlignment="1" applyProtection="1">
      <alignment vertical="center" wrapText="1"/>
      <protection locked="0"/>
    </xf>
    <xf numFmtId="0" fontId="17" fillId="11" borderId="4" xfId="0" applyFont="1" applyFill="1" applyBorder="1" applyAlignment="1" applyProtection="1">
      <alignment vertical="center" wrapText="1"/>
      <protection locked="0"/>
    </xf>
    <xf numFmtId="0" fontId="17"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7" fillId="11" borderId="4" xfId="0" applyNumberFormat="1" applyFont="1" applyFill="1" applyBorder="1" applyAlignment="1" applyProtection="1">
      <alignment horizontal="left" vertical="center" wrapText="1"/>
      <protection locked="0"/>
    </xf>
    <xf numFmtId="164" fontId="17"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0" fillId="11" borderId="0" xfId="0" applyFill="1" applyProtection="1">
      <protection locked="0"/>
    </xf>
    <xf numFmtId="0" fontId="25" fillId="0" borderId="0" xfId="3"/>
    <xf numFmtId="0" fontId="25" fillId="0" borderId="0" xfId="3" applyAlignment="1">
      <alignment wrapText="1"/>
    </xf>
    <xf numFmtId="0" fontId="25" fillId="0" borderId="1" xfId="3" applyBorder="1"/>
    <xf numFmtId="0" fontId="6" fillId="0" borderId="1" xfId="3" applyFont="1" applyBorder="1" applyAlignment="1">
      <alignment wrapText="1"/>
    </xf>
    <xf numFmtId="0" fontId="25" fillId="0" borderId="0" xfId="3" applyAlignment="1">
      <alignment horizontal="justify" vertical="center"/>
    </xf>
    <xf numFmtId="0" fontId="25" fillId="0" borderId="0" xfId="3" applyAlignment="1">
      <alignment vertical="center"/>
    </xf>
    <xf numFmtId="0" fontId="6" fillId="0" borderId="0" xfId="3" applyFont="1" applyAlignment="1">
      <alignment wrapText="1"/>
    </xf>
    <xf numFmtId="43" fontId="25" fillId="0" borderId="0" xfId="4" applyFont="1" applyAlignment="1">
      <alignment horizontal="right"/>
    </xf>
    <xf numFmtId="0" fontId="37" fillId="3" borderId="0" xfId="3" applyFont="1" applyFill="1" applyAlignment="1">
      <alignment horizontal="center" vertical="center" readingOrder="1"/>
    </xf>
    <xf numFmtId="164" fontId="21" fillId="3" borderId="0" xfId="3" applyNumberFormat="1" applyFont="1" applyFill="1" applyAlignment="1">
      <alignment vertical="center" wrapText="1" readingOrder="1"/>
    </xf>
    <xf numFmtId="0" fontId="21" fillId="3" borderId="0" xfId="3" applyFont="1" applyFill="1" applyAlignment="1">
      <alignment vertical="center" readingOrder="1"/>
    </xf>
    <xf numFmtId="4" fontId="25" fillId="0" borderId="0" xfId="3" applyNumberFormat="1" applyAlignment="1">
      <alignment horizontal="right"/>
    </xf>
    <xf numFmtId="43" fontId="25" fillId="0" borderId="0" xfId="4" applyFont="1" applyAlignment="1">
      <alignment horizontal="right" wrapText="1"/>
    </xf>
    <xf numFmtId="43" fontId="25" fillId="0" borderId="0" xfId="4" applyFont="1" applyFill="1" applyAlignment="1">
      <alignment horizontal="right" wrapText="1"/>
    </xf>
    <xf numFmtId="0" fontId="25" fillId="0" borderId="0" xfId="3" applyProtection="1">
      <protection locked="0"/>
    </xf>
    <xf numFmtId="0" fontId="22" fillId="3" borderId="0" xfId="3" applyFont="1" applyFill="1" applyAlignment="1">
      <alignment vertical="center" wrapText="1"/>
    </xf>
    <xf numFmtId="0" fontId="20" fillId="2" borderId="0" xfId="3" applyFont="1" applyFill="1" applyAlignment="1">
      <alignment vertical="center" wrapText="1" readingOrder="1"/>
    </xf>
    <xf numFmtId="167" fontId="17" fillId="11" borderId="3" xfId="3" applyNumberFormat="1" applyFont="1" applyFill="1" applyBorder="1" applyAlignment="1" applyProtection="1">
      <alignment vertical="center"/>
      <protection locked="0"/>
    </xf>
    <xf numFmtId="2" fontId="17" fillId="11" borderId="4" xfId="3" applyNumberFormat="1" applyFont="1" applyFill="1" applyBorder="1" applyAlignment="1" applyProtection="1">
      <alignment vertical="center" wrapText="1"/>
      <protection locked="0"/>
    </xf>
    <xf numFmtId="0" fontId="25" fillId="11" borderId="4" xfId="3" applyFill="1" applyBorder="1" applyAlignment="1" applyProtection="1">
      <alignment vertical="center" wrapText="1"/>
      <protection locked="0"/>
    </xf>
    <xf numFmtId="0" fontId="25" fillId="11" borderId="5" xfId="3" applyFill="1" applyBorder="1" applyAlignment="1" applyProtection="1">
      <alignment vertical="center" wrapText="1"/>
      <protection locked="0"/>
    </xf>
    <xf numFmtId="167" fontId="17" fillId="11" borderId="3" xfId="3" applyNumberFormat="1" applyFont="1" applyFill="1" applyBorder="1" applyAlignment="1" applyProtection="1">
      <alignment vertical="center" wrapText="1"/>
      <protection locked="0"/>
    </xf>
    <xf numFmtId="164" fontId="17" fillId="11" borderId="4" xfId="3" applyNumberFormat="1" applyFont="1" applyFill="1" applyBorder="1" applyAlignment="1" applyProtection="1">
      <alignment vertical="center" wrapText="1"/>
      <protection locked="0"/>
    </xf>
    <xf numFmtId="167" fontId="17" fillId="11" borderId="3" xfId="0" applyNumberFormat="1" applyFont="1" applyFill="1" applyBorder="1" applyAlignment="1" applyProtection="1">
      <alignment horizontal="right" vertical="center"/>
      <protection locked="0"/>
    </xf>
    <xf numFmtId="0" fontId="0" fillId="0" borderId="0" xfId="0" applyFill="1" applyAlignment="1" applyProtection="1">
      <alignment wrapText="1"/>
      <protection locked="0"/>
    </xf>
    <xf numFmtId="0" fontId="3" fillId="0" borderId="0" xfId="0" applyFont="1" applyFill="1" applyBorder="1" applyAlignment="1" applyProtection="1">
      <alignment vertical="center" wrapText="1"/>
    </xf>
    <xf numFmtId="0" fontId="0" fillId="11" borderId="0" xfId="0" applyFill="1"/>
    <xf numFmtId="0" fontId="17" fillId="11" borderId="4" xfId="0" applyFont="1" applyFill="1" applyBorder="1" applyAlignment="1" applyProtection="1">
      <alignment vertical="center"/>
      <protection locked="0"/>
    </xf>
    <xf numFmtId="164" fontId="17" fillId="11" borderId="4" xfId="0" applyNumberFormat="1" applyFont="1" applyFill="1" applyBorder="1" applyAlignment="1" applyProtection="1">
      <alignment vertical="center"/>
      <protection locked="0"/>
    </xf>
    <xf numFmtId="0" fontId="17" fillId="11" borderId="5" xfId="0" applyFont="1" applyFill="1" applyBorder="1" applyAlignment="1" applyProtection="1">
      <alignment vertical="center"/>
      <protection locked="0"/>
    </xf>
    <xf numFmtId="43" fontId="0" fillId="0" borderId="0" xfId="4" applyFont="1" applyFill="1" applyAlignment="1">
      <alignment horizontal="left"/>
    </xf>
    <xf numFmtId="43" fontId="0" fillId="0" borderId="0" xfId="4" applyFont="1" applyAlignment="1">
      <alignment horizontal="left" vertical="top"/>
    </xf>
    <xf numFmtId="0" fontId="0" fillId="0" borderId="0" xfId="3" applyFont="1"/>
    <xf numFmtId="0" fontId="0" fillId="0" borderId="0" xfId="3" applyFont="1" applyAlignment="1">
      <alignment vertical="top"/>
    </xf>
    <xf numFmtId="0" fontId="37" fillId="3" borderId="0" xfId="0" applyFont="1" applyFill="1" applyBorder="1" applyAlignment="1" applyProtection="1">
      <alignment horizontal="center" vertical="center" wrapText="1"/>
    </xf>
    <xf numFmtId="0" fontId="0" fillId="0" borderId="0" xfId="0" applyFill="1" applyProtection="1">
      <protection locked="0"/>
    </xf>
    <xf numFmtId="0" fontId="0" fillId="11" borderId="4" xfId="3" applyFont="1" applyFill="1" applyBorder="1" applyAlignment="1" applyProtection="1">
      <alignment vertical="center" wrapText="1"/>
      <protection locked="0"/>
    </xf>
    <xf numFmtId="0" fontId="17" fillId="0" borderId="0" xfId="0" applyFont="1" applyFill="1" applyBorder="1" applyAlignment="1" applyProtection="1">
      <alignment horizontal="center" vertical="center" wrapText="1" readingOrder="1"/>
    </xf>
    <xf numFmtId="0" fontId="16" fillId="11" borderId="2" xfId="0" applyFont="1" applyFill="1" applyBorder="1" applyAlignment="1" applyProtection="1">
      <alignment horizontal="left" vertical="center" wrapText="1" readingOrder="1"/>
      <protection locked="0"/>
    </xf>
    <xf numFmtId="0" fontId="15" fillId="11" borderId="6" xfId="0" applyFont="1" applyFill="1" applyBorder="1" applyAlignment="1" applyProtection="1">
      <alignment horizontal="left" vertical="center"/>
    </xf>
    <xf numFmtId="0" fontId="24" fillId="2" borderId="0" xfId="0" applyFont="1" applyFill="1" applyBorder="1" applyAlignment="1" applyProtection="1">
      <alignment horizontal="center" vertical="center"/>
    </xf>
    <xf numFmtId="0" fontId="38" fillId="11" borderId="2" xfId="0" applyFont="1" applyFill="1" applyBorder="1" applyAlignment="1" applyProtection="1">
      <alignment horizontal="left" vertical="center" wrapText="1" readingOrder="1"/>
      <protection locked="0"/>
    </xf>
    <xf numFmtId="167" fontId="38" fillId="11" borderId="2" xfId="0" applyNumberFormat="1" applyFont="1" applyFill="1" applyBorder="1" applyAlignment="1" applyProtection="1">
      <alignment horizontal="left" vertical="center" wrapText="1" readingOrder="1"/>
      <protection locked="0"/>
    </xf>
    <xf numFmtId="0" fontId="20" fillId="3" borderId="0" xfId="0" applyFont="1" applyFill="1" applyBorder="1" applyAlignment="1" applyProtection="1">
      <alignment horizontal="center" vertical="center" wrapText="1" readingOrder="1"/>
    </xf>
    <xf numFmtId="0" fontId="37" fillId="3" borderId="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7" fillId="0" borderId="1" xfId="0" applyFont="1" applyFill="1" applyBorder="1" applyAlignment="1" applyProtection="1">
      <alignment horizontal="center" vertical="center" wrapText="1" readingOrder="1"/>
    </xf>
    <xf numFmtId="0" fontId="7" fillId="0" borderId="0" xfId="0" applyFont="1" applyFill="1" applyBorder="1" applyAlignment="1" applyProtection="1">
      <alignment horizontal="center" vertical="center" wrapText="1" readingOrder="1"/>
    </xf>
    <xf numFmtId="0" fontId="22" fillId="3" borderId="0" xfId="0" applyFont="1" applyFill="1" applyBorder="1" applyAlignment="1" applyProtection="1">
      <alignment horizontal="center" vertical="center" wrapText="1" readingOrder="1"/>
    </xf>
    <xf numFmtId="167" fontId="15" fillId="0" borderId="2" xfId="0" applyNumberFormat="1" applyFont="1" applyBorder="1" applyAlignment="1" applyProtection="1">
      <alignment horizontal="left" vertical="center" wrapText="1" readingOrder="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5" fillId="0" borderId="0" xfId="3" applyFont="1" applyAlignment="1">
      <alignment horizontal="center" vertical="center" wrapText="1" readingOrder="1"/>
    </xf>
    <xf numFmtId="0" fontId="15" fillId="0" borderId="0" xfId="3" applyFont="1" applyAlignment="1">
      <alignment horizontal="center" vertical="center" wrapText="1"/>
    </xf>
    <xf numFmtId="0" fontId="10" fillId="0" borderId="0" xfId="3" applyFont="1" applyAlignment="1">
      <alignment horizontal="center" vertical="center" wrapText="1"/>
    </xf>
    <xf numFmtId="0" fontId="10" fillId="0" borderId="0" xfId="3" applyFont="1" applyAlignment="1">
      <alignment horizontal="center" vertical="center"/>
    </xf>
    <xf numFmtId="0" fontId="37" fillId="3" borderId="0" xfId="3" applyFont="1" applyFill="1" applyAlignment="1">
      <alignment horizontal="center" vertical="center" wrapText="1"/>
    </xf>
    <xf numFmtId="0" fontId="24" fillId="2" borderId="0" xfId="3" applyFont="1" applyFill="1" applyAlignment="1">
      <alignment horizontal="center" vertical="center"/>
    </xf>
    <xf numFmtId="167" fontId="15" fillId="0" borderId="2" xfId="3" applyNumberFormat="1" applyFont="1" applyBorder="1" applyAlignment="1">
      <alignment horizontal="left" vertical="center" wrapText="1" readingOrder="1"/>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cellXfs>
  <cellStyles count="9">
    <cellStyle name="Comma 2" xfId="4"/>
    <cellStyle name="Comma 2 2" xfId="7"/>
    <cellStyle name="Comma 3" xfId="6"/>
    <cellStyle name="Currency" xfId="2" builtinId="4"/>
    <cellStyle name="Hyperlink" xfId="1" builtinId="8"/>
    <cellStyle name="Normal" xfId="0" builtinId="0"/>
    <cellStyle name="Normal 2" xfId="3"/>
    <cellStyle name="Normal 2 2 2" xfId="8"/>
    <cellStyle name="Normal 3" xfId="5"/>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NF1\Public\NHQ\Finance\Common\Temp\Purchase%20Card\Journals\200205_CEONS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Finance\FinancialAccounting\Other_Reporting\CE%20expense%20reporting\2018-19\CE%20Expense%20Disclosure_July%20-%20December%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Finance\FinancialAccounting\Other_Reporting\CE%20expense%20reporting\2019-20\CE%20Expense%20Disclosure_July19-%20Ap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_YTD0328"/>
      <sheetName val="Export_YTD0328_Rem"/>
      <sheetName val="YTD0328"/>
      <sheetName val="YTD0328_Rem"/>
      <sheetName val="AP_YTD0328"/>
      <sheetName val="YTD0328_T"/>
      <sheetName val="Upload_YTDMar_T"/>
      <sheetName val="YTD_0328_R"/>
      <sheetName val="Upload_YTDMar_R"/>
      <sheetName val="Export_0329_0429"/>
      <sheetName val="0329_0429_3May"/>
      <sheetName val="AP_0329_0429_3May"/>
      <sheetName val="0329_0429_T"/>
      <sheetName val="Upload_Apr_T"/>
      <sheetName val="0329_0429_R"/>
      <sheetName val="Upload_Apr_R"/>
      <sheetName val="Export_0329_0429_21May"/>
      <sheetName val="0329_0429_R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 val="Pre-Summary"/>
      <sheetName val="Rhys' Travel Schedule"/>
      <sheetName val="Data from JAN-JUN18"/>
      <sheetName val="RhysLeaseCar"/>
      <sheetName val="LeaseGL3120&amp;3105 to NOV"/>
      <sheetName val="Orbit Travel DEC"/>
      <sheetName val="PCard DEC"/>
      <sheetName val="GL DEC"/>
      <sheetName val="Orbit Travel NOV"/>
      <sheetName val="PCard NOV"/>
      <sheetName val="NOV GL"/>
      <sheetName val="PCard OCT"/>
      <sheetName val="Orbit Travel OCT"/>
      <sheetName val="OCT GL"/>
      <sheetName val="PCard SEP"/>
      <sheetName val="Orbit Travel SEP"/>
      <sheetName val="SEP GL BU5010"/>
      <sheetName val="PCard AUG"/>
      <sheetName val="Orbit Travel AUG"/>
      <sheetName val="AUG GL BU5010"/>
      <sheetName val="PCard JUL"/>
      <sheetName val="Orbit Travel JUL"/>
      <sheetName val="JUL GL BU5010"/>
      <sheetName val="GL Codes_Mapped"/>
    </sheetNames>
    <sheetDataSet>
      <sheetData sheetId="0"/>
      <sheetData sheetId="1">
        <row r="47">
          <cell r="A47" t="str">
            <v>Check - there are no hidden rows with data</v>
          </cell>
        </row>
        <row r="48">
          <cell r="A48" t="str">
            <v>Error - this total includes data from 'hidden' rows</v>
          </cell>
        </row>
        <row r="49">
          <cell r="A49" t="str">
            <v>Check - each entry provides sufficient information</v>
          </cell>
        </row>
        <row r="50">
          <cell r="A50" t="str">
            <v>Not all lines have an entry for "Cost in NZ$" and "Type of expense"</v>
          </cell>
        </row>
        <row r="53">
          <cell r="F53" t="b">
            <v>0</v>
          </cell>
        </row>
        <row r="58">
          <cell r="F58" t="b">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All other expenses"/>
      <sheetName val="Hospitality"/>
      <sheetName val="Gifts and benefits"/>
      <sheetName val="Rhys' Travel Schedule"/>
      <sheetName val="April GL BU5010"/>
      <sheetName val="April Orbit"/>
      <sheetName val="April PCard"/>
      <sheetName val="March GL BU5010"/>
      <sheetName val="March Orbit"/>
      <sheetName val="March PCard"/>
      <sheetName val="February GL BU5010"/>
      <sheetName val="February Orbit"/>
      <sheetName val="February PCard"/>
      <sheetName val="January PCard"/>
      <sheetName val="January Orbit"/>
      <sheetName val="January GL BU5010"/>
      <sheetName val="December GL BU5010"/>
      <sheetName val="December Orbit"/>
      <sheetName val="December PCard"/>
      <sheetName val="November GL BU5010"/>
      <sheetName val="November Orbit"/>
      <sheetName val="November PCard"/>
      <sheetName val="October GL BU5010"/>
      <sheetName val="October Orbit"/>
      <sheetName val="October PCard"/>
      <sheetName val="September GL BU5010"/>
      <sheetName val="September Orbit"/>
      <sheetName val="September PCard"/>
      <sheetName val="August GL BU5010"/>
      <sheetName val="August Orbit"/>
      <sheetName val="August PCard"/>
      <sheetName val="July GL BU5010"/>
      <sheetName val="July Orbit"/>
      <sheetName val="July PCard"/>
      <sheetName val="GL Codes_Mapped"/>
    </sheetNames>
    <sheetDataSet>
      <sheetData sheetId="0"/>
      <sheetData sheetId="1">
        <row r="2">
          <cell r="B2" t="str">
            <v>Fire and Emergency New Zealand</v>
          </cell>
          <cell r="C2"/>
          <cell r="D2"/>
          <cell r="E2"/>
          <cell r="F2"/>
        </row>
        <row r="3">
          <cell r="B3" t="str">
            <v>Rhys Jones</v>
          </cell>
          <cell r="C3"/>
          <cell r="D3"/>
          <cell r="E3"/>
          <cell r="F3"/>
        </row>
        <row r="4">
          <cell r="B4">
            <v>43647</v>
          </cell>
          <cell r="C4"/>
          <cell r="D4"/>
          <cell r="E4"/>
          <cell r="F4"/>
        </row>
        <row r="5">
          <cell r="B5">
            <v>44012</v>
          </cell>
          <cell r="C5"/>
          <cell r="D5"/>
          <cell r="E5"/>
          <cell r="F5"/>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61"/>
  <sheetViews>
    <sheetView topLeftCell="A4" workbookViewId="0">
      <selection activeCell="B23" sqref="B23"/>
    </sheetView>
  </sheetViews>
  <sheetFormatPr defaultColWidth="0" defaultRowHeight="14" zeroHeight="1" x14ac:dyDescent="0.3"/>
  <cols>
    <col min="1" max="1" width="219.26953125" style="65" customWidth="1"/>
    <col min="2" max="2" width="33.26953125" style="64" customWidth="1"/>
    <col min="3" max="16384" width="8.7265625" style="15" hidden="1"/>
  </cols>
  <sheetData>
    <row r="1" spans="1:2" ht="23.25" customHeight="1" x14ac:dyDescent="0.3">
      <c r="A1" s="63" t="s">
        <v>0</v>
      </c>
    </row>
    <row r="2" spans="1:2" ht="33" customHeight="1" x14ac:dyDescent="0.3">
      <c r="A2" s="127" t="s">
        <v>1</v>
      </c>
    </row>
    <row r="3" spans="1:2" ht="17.25" customHeight="1" x14ac:dyDescent="0.3"/>
    <row r="4" spans="1:2" ht="23.25" customHeight="1" x14ac:dyDescent="0.3">
      <c r="A4" s="147" t="s">
        <v>2</v>
      </c>
    </row>
    <row r="5" spans="1:2" ht="17.25" customHeight="1" x14ac:dyDescent="0.3"/>
    <row r="6" spans="1:2" ht="23.25" customHeight="1" x14ac:dyDescent="0.3">
      <c r="A6" s="66" t="s">
        <v>3</v>
      </c>
    </row>
    <row r="7" spans="1:2" ht="17.25" customHeight="1" x14ac:dyDescent="0.3">
      <c r="A7" s="67" t="s">
        <v>4</v>
      </c>
    </row>
    <row r="8" spans="1:2" ht="17.25" customHeight="1" x14ac:dyDescent="0.3">
      <c r="A8" s="68" t="s">
        <v>5</v>
      </c>
    </row>
    <row r="9" spans="1:2" ht="17.25" customHeight="1" x14ac:dyDescent="0.3">
      <c r="A9" s="68"/>
    </row>
    <row r="10" spans="1:2" ht="23.25" customHeight="1" x14ac:dyDescent="0.25">
      <c r="A10" s="66" t="s">
        <v>6</v>
      </c>
      <c r="B10" s="100" t="s">
        <v>7</v>
      </c>
    </row>
    <row r="11" spans="1:2" ht="17.25" customHeight="1" x14ac:dyDescent="0.3">
      <c r="A11" s="69" t="s">
        <v>8</v>
      </c>
    </row>
    <row r="12" spans="1:2" ht="17.25" customHeight="1" x14ac:dyDescent="0.3">
      <c r="A12" s="68" t="s">
        <v>9</v>
      </c>
    </row>
    <row r="13" spans="1:2" ht="17.25" customHeight="1" x14ac:dyDescent="0.3">
      <c r="A13" s="68" t="s">
        <v>10</v>
      </c>
    </row>
    <row r="14" spans="1:2" ht="17.25" customHeight="1" x14ac:dyDescent="0.3">
      <c r="A14" s="70" t="s">
        <v>11</v>
      </c>
    </row>
    <row r="15" spans="1:2" ht="17.25" customHeight="1" x14ac:dyDescent="0.3">
      <c r="A15" s="68" t="s">
        <v>12</v>
      </c>
    </row>
    <row r="16" spans="1:2" ht="17.25" customHeight="1" x14ac:dyDescent="0.3">
      <c r="A16" s="68"/>
    </row>
    <row r="17" spans="1:1" ht="23.25" customHeight="1" x14ac:dyDescent="0.3">
      <c r="A17" s="66" t="s">
        <v>13</v>
      </c>
    </row>
    <row r="18" spans="1:1" ht="17.25" customHeight="1" x14ac:dyDescent="0.3">
      <c r="A18" s="70" t="s">
        <v>14</v>
      </c>
    </row>
    <row r="19" spans="1:1" ht="17.25" customHeight="1" x14ac:dyDescent="0.3">
      <c r="A19" s="70" t="s">
        <v>15</v>
      </c>
    </row>
    <row r="20" spans="1:1" ht="17.25" customHeight="1" x14ac:dyDescent="0.3">
      <c r="A20" s="96" t="s">
        <v>16</v>
      </c>
    </row>
    <row r="21" spans="1:1" ht="17.25" customHeight="1" x14ac:dyDescent="0.3">
      <c r="A21" s="71"/>
    </row>
    <row r="22" spans="1:1" ht="23.25" customHeight="1" x14ac:dyDescent="0.3">
      <c r="A22" s="66" t="s">
        <v>17</v>
      </c>
    </row>
    <row r="23" spans="1:1" ht="17.25" customHeight="1" x14ac:dyDescent="0.3">
      <c r="A23" s="71" t="s">
        <v>18</v>
      </c>
    </row>
    <row r="24" spans="1:1" ht="17.25" customHeight="1" x14ac:dyDescent="0.3">
      <c r="A24" s="71"/>
    </row>
    <row r="25" spans="1:1" ht="23.25" customHeight="1" x14ac:dyDescent="0.3">
      <c r="A25" s="66" t="s">
        <v>19</v>
      </c>
    </row>
    <row r="26" spans="1:1" ht="17.25" customHeight="1" x14ac:dyDescent="0.3">
      <c r="A26" s="72" t="s">
        <v>20</v>
      </c>
    </row>
    <row r="27" spans="1:1" ht="32.25" customHeight="1" x14ac:dyDescent="0.3">
      <c r="A27" s="70" t="s">
        <v>21</v>
      </c>
    </row>
    <row r="28" spans="1:1" ht="17.25" customHeight="1" x14ac:dyDescent="0.3">
      <c r="A28" s="72" t="s">
        <v>22</v>
      </c>
    </row>
    <row r="29" spans="1:1" ht="32.25" customHeight="1" x14ac:dyDescent="0.3">
      <c r="A29" s="70" t="s">
        <v>23</v>
      </c>
    </row>
    <row r="30" spans="1:1" ht="17.25" customHeight="1" x14ac:dyDescent="0.3">
      <c r="A30" s="72" t="s">
        <v>24</v>
      </c>
    </row>
    <row r="31" spans="1:1" ht="17.25" customHeight="1" x14ac:dyDescent="0.3">
      <c r="A31" s="70" t="s">
        <v>25</v>
      </c>
    </row>
    <row r="32" spans="1:1" ht="17.25" customHeight="1" x14ac:dyDescent="0.3">
      <c r="A32" s="72" t="s">
        <v>26</v>
      </c>
    </row>
    <row r="33" spans="1:1" ht="32.25" customHeight="1" x14ac:dyDescent="0.3">
      <c r="A33" s="73" t="s">
        <v>27</v>
      </c>
    </row>
    <row r="34" spans="1:1" ht="32.25" customHeight="1" x14ac:dyDescent="0.3">
      <c r="A34" s="74" t="s">
        <v>28</v>
      </c>
    </row>
    <row r="35" spans="1:1" ht="17.25" customHeight="1" x14ac:dyDescent="0.3">
      <c r="A35" s="72" t="s">
        <v>29</v>
      </c>
    </row>
    <row r="36" spans="1:1" ht="32.25" customHeight="1" x14ac:dyDescent="0.3">
      <c r="A36" s="70" t="s">
        <v>30</v>
      </c>
    </row>
    <row r="37" spans="1:1" ht="32.25" customHeight="1" x14ac:dyDescent="0.3">
      <c r="A37" s="73" t="s">
        <v>31</v>
      </c>
    </row>
    <row r="38" spans="1:1" ht="32.25" customHeight="1" x14ac:dyDescent="0.3">
      <c r="A38" s="70" t="s">
        <v>32</v>
      </c>
    </row>
    <row r="39" spans="1:1" ht="17.25" customHeight="1" x14ac:dyDescent="0.3">
      <c r="A39" s="74"/>
    </row>
    <row r="40" spans="1:1" ht="22.5" customHeight="1" x14ac:dyDescent="0.3">
      <c r="A40" s="66" t="s">
        <v>33</v>
      </c>
    </row>
    <row r="41" spans="1:1" ht="17.25" customHeight="1" x14ac:dyDescent="0.3">
      <c r="A41" s="79" t="s">
        <v>34</v>
      </c>
    </row>
    <row r="42" spans="1:1" ht="17.25" customHeight="1" x14ac:dyDescent="0.3">
      <c r="A42" s="75" t="s">
        <v>35</v>
      </c>
    </row>
    <row r="43" spans="1:1" ht="17.25" customHeight="1" x14ac:dyDescent="0.3">
      <c r="A43" s="76" t="s">
        <v>36</v>
      </c>
    </row>
    <row r="44" spans="1:1" ht="32.25" customHeight="1" x14ac:dyDescent="0.3">
      <c r="A44" s="76" t="s">
        <v>37</v>
      </c>
    </row>
    <row r="45" spans="1:1" ht="32.25" customHeight="1" x14ac:dyDescent="0.3">
      <c r="A45" s="76" t="s">
        <v>38</v>
      </c>
    </row>
    <row r="46" spans="1:1" ht="17.25" customHeight="1" x14ac:dyDescent="0.3">
      <c r="A46" s="77" t="s">
        <v>39</v>
      </c>
    </row>
    <row r="47" spans="1:1" ht="32.25" customHeight="1" x14ac:dyDescent="0.3">
      <c r="A47" s="73" t="s">
        <v>40</v>
      </c>
    </row>
    <row r="48" spans="1:1" ht="32.25" customHeight="1" x14ac:dyDescent="0.3">
      <c r="A48" s="73" t="s">
        <v>41</v>
      </c>
    </row>
    <row r="49" spans="1:1" ht="32.25" customHeight="1" x14ac:dyDescent="0.3">
      <c r="A49" s="76" t="s">
        <v>42</v>
      </c>
    </row>
    <row r="50" spans="1:1" ht="17.25" customHeight="1" x14ac:dyDescent="0.3">
      <c r="A50" s="76" t="s">
        <v>43</v>
      </c>
    </row>
    <row r="51" spans="1:1" ht="17.25" customHeight="1" x14ac:dyDescent="0.3">
      <c r="A51" s="76" t="s">
        <v>44</v>
      </c>
    </row>
    <row r="52" spans="1:1" ht="17.25" customHeight="1" x14ac:dyDescent="0.3">
      <c r="A52" s="76"/>
    </row>
    <row r="53" spans="1:1" ht="22.5" customHeight="1" x14ac:dyDescent="0.3">
      <c r="A53" s="66" t="s">
        <v>45</v>
      </c>
    </row>
    <row r="54" spans="1:1" ht="32.25" customHeight="1" x14ac:dyDescent="0.3">
      <c r="A54" s="137" t="s">
        <v>46</v>
      </c>
    </row>
    <row r="55" spans="1:1" ht="17.25" customHeight="1" x14ac:dyDescent="0.3">
      <c r="A55" s="78" t="s">
        <v>47</v>
      </c>
    </row>
    <row r="56" spans="1:1" ht="17.25" customHeight="1" x14ac:dyDescent="0.3">
      <c r="A56" s="79" t="s">
        <v>48</v>
      </c>
    </row>
    <row r="57" spans="1:1" ht="17.25" customHeight="1" x14ac:dyDescent="0.3">
      <c r="A57" s="96" t="s">
        <v>49</v>
      </c>
    </row>
    <row r="58" spans="1:1" ht="17.25" customHeight="1" x14ac:dyDescent="0.3">
      <c r="A58" s="80" t="s">
        <v>50</v>
      </c>
    </row>
    <row r="59" spans="1:1" x14ac:dyDescent="0.3"/>
    <row r="60" spans="1:1" hidden="1" x14ac:dyDescent="0.3"/>
    <row r="61" spans="1:1" hidden="1" x14ac:dyDescent="0.3">
      <c r="A61" s="81"/>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39997558519241921"/>
    <pageSetUpPr fitToPage="1"/>
  </sheetPr>
  <dimension ref="A1:K79"/>
  <sheetViews>
    <sheetView tabSelected="1" workbookViewId="0">
      <selection activeCell="B8" sqref="B8:F8"/>
    </sheetView>
  </sheetViews>
  <sheetFormatPr defaultColWidth="0" defaultRowHeight="12.5" zeroHeight="1" x14ac:dyDescent="0.25"/>
  <cols>
    <col min="1" max="1" width="35.7265625" style="15" customWidth="1"/>
    <col min="2" max="2" width="21.54296875" style="15" customWidth="1"/>
    <col min="3" max="3" width="33.54296875" style="15" customWidth="1"/>
    <col min="4" max="4" width="4.453125" style="15" customWidth="1"/>
    <col min="5" max="5" width="29" style="15" customWidth="1"/>
    <col min="6" max="6" width="19" style="15" customWidth="1"/>
    <col min="7" max="7" width="42" style="15" customWidth="1"/>
    <col min="8" max="11" width="9.1796875" style="15" hidden="1" customWidth="1"/>
    <col min="12" max="16384" width="9.1796875" style="15" hidden="1"/>
  </cols>
  <sheetData>
    <row r="1" spans="1:11" ht="26.25" customHeight="1" x14ac:dyDescent="0.25">
      <c r="A1" s="199" t="s">
        <v>51</v>
      </c>
      <c r="B1" s="199"/>
      <c r="C1" s="199"/>
      <c r="D1" s="199"/>
      <c r="E1" s="199"/>
      <c r="F1" s="199"/>
      <c r="G1" s="42"/>
      <c r="H1" s="42"/>
      <c r="I1" s="42"/>
      <c r="J1" s="42"/>
      <c r="K1" s="42"/>
    </row>
    <row r="2" spans="1:11" ht="21" customHeight="1" x14ac:dyDescent="0.25">
      <c r="A2" s="3" t="s">
        <v>52</v>
      </c>
      <c r="B2" s="200" t="s">
        <v>249</v>
      </c>
      <c r="C2" s="200"/>
      <c r="D2" s="200"/>
      <c r="E2" s="200"/>
      <c r="F2" s="200"/>
      <c r="G2" s="42"/>
      <c r="H2" s="42"/>
      <c r="I2" s="42"/>
      <c r="J2" s="42"/>
      <c r="K2" s="42"/>
    </row>
    <row r="3" spans="1:11" ht="21" customHeight="1" x14ac:dyDescent="0.25">
      <c r="A3" s="3" t="s">
        <v>53</v>
      </c>
      <c r="B3" s="200" t="s">
        <v>250</v>
      </c>
      <c r="C3" s="200"/>
      <c r="D3" s="200"/>
      <c r="E3" s="200"/>
      <c r="F3" s="200"/>
      <c r="G3" s="42"/>
      <c r="H3" s="42"/>
      <c r="I3" s="42"/>
      <c r="J3" s="42"/>
      <c r="K3" s="42"/>
    </row>
    <row r="4" spans="1:11" ht="21" customHeight="1" x14ac:dyDescent="0.25">
      <c r="A4" s="3" t="s">
        <v>54</v>
      </c>
      <c r="B4" s="201">
        <v>43647</v>
      </c>
      <c r="C4" s="201"/>
      <c r="D4" s="201"/>
      <c r="E4" s="201"/>
      <c r="F4" s="201"/>
      <c r="G4" s="42"/>
      <c r="H4" s="42"/>
      <c r="I4" s="42"/>
      <c r="J4" s="42"/>
      <c r="K4" s="42"/>
    </row>
    <row r="5" spans="1:11" ht="21" customHeight="1" x14ac:dyDescent="0.25">
      <c r="A5" s="3" t="s">
        <v>55</v>
      </c>
      <c r="B5" s="201">
        <v>44012</v>
      </c>
      <c r="C5" s="201"/>
      <c r="D5" s="201"/>
      <c r="E5" s="201"/>
      <c r="F5" s="201"/>
      <c r="G5" s="57"/>
      <c r="H5" s="42"/>
      <c r="I5" s="42"/>
      <c r="J5" s="42"/>
      <c r="K5" s="42"/>
    </row>
    <row r="6" spans="1:11" ht="21" customHeight="1" x14ac:dyDescent="0.25">
      <c r="A6" s="3" t="s">
        <v>56</v>
      </c>
      <c r="B6" s="198" t="str">
        <f>IF(AND(Travel!B7&lt;&gt;A48,'All other expenses'!B7&lt;&gt;A48,Hospitality!B7&lt;&gt;A48,'Gifts and benefits'!B7&lt;&gt;A48),A49,IF(AND(Travel!B7=A48,'All other expenses'!B7=A48,Hospitality!B7=A48,'Gifts and benefits'!B7=A48),A51,A50))</f>
        <v>Data and totals checked on all sheets</v>
      </c>
      <c r="C6" s="198"/>
      <c r="D6" s="198"/>
      <c r="E6" s="198"/>
      <c r="F6" s="198"/>
      <c r="G6" s="33"/>
      <c r="H6" s="42"/>
      <c r="I6" s="42"/>
      <c r="J6" s="42"/>
      <c r="K6" s="42"/>
    </row>
    <row r="7" spans="1:11" ht="21" customHeight="1" x14ac:dyDescent="0.25">
      <c r="A7" s="3" t="s">
        <v>57</v>
      </c>
      <c r="B7" s="197" t="s">
        <v>89</v>
      </c>
      <c r="C7" s="197"/>
      <c r="D7" s="197"/>
      <c r="E7" s="197"/>
      <c r="F7" s="197"/>
      <c r="G7" s="33"/>
      <c r="H7" s="42"/>
      <c r="I7" s="42"/>
      <c r="J7" s="42"/>
      <c r="K7" s="42"/>
    </row>
    <row r="8" spans="1:11" ht="21" customHeight="1" x14ac:dyDescent="0.25">
      <c r="A8" s="3" t="s">
        <v>59</v>
      </c>
      <c r="B8" s="197" t="s">
        <v>333</v>
      </c>
      <c r="C8" s="197"/>
      <c r="D8" s="197"/>
      <c r="E8" s="197"/>
      <c r="F8" s="197"/>
      <c r="G8" s="33"/>
      <c r="H8" s="42"/>
      <c r="I8" s="42"/>
      <c r="J8" s="42"/>
      <c r="K8" s="42"/>
    </row>
    <row r="9" spans="1:11" ht="66.75" customHeight="1" x14ac:dyDescent="0.25">
      <c r="A9" s="196" t="s">
        <v>60</v>
      </c>
      <c r="B9" s="196"/>
      <c r="C9" s="196"/>
      <c r="D9" s="196"/>
      <c r="E9" s="196"/>
      <c r="F9" s="196"/>
      <c r="G9" s="33"/>
      <c r="H9" s="42"/>
      <c r="I9" s="42"/>
      <c r="J9" s="42"/>
      <c r="K9" s="42"/>
    </row>
    <row r="10" spans="1:11" s="126" customFormat="1" ht="36" customHeight="1" x14ac:dyDescent="0.3">
      <c r="A10" s="120" t="s">
        <v>61</v>
      </c>
      <c r="B10" s="121" t="s">
        <v>62</v>
      </c>
      <c r="C10" s="121" t="s">
        <v>63</v>
      </c>
      <c r="D10" s="122"/>
      <c r="E10" s="123" t="s">
        <v>29</v>
      </c>
      <c r="F10" s="124" t="s">
        <v>64</v>
      </c>
      <c r="G10" s="125"/>
      <c r="H10" s="125"/>
      <c r="I10" s="125"/>
      <c r="J10" s="125"/>
      <c r="K10" s="125"/>
    </row>
    <row r="11" spans="1:11" ht="27.75" customHeight="1" x14ac:dyDescent="0.35">
      <c r="A11" s="9" t="s">
        <v>65</v>
      </c>
      <c r="B11" s="89">
        <f>B15+B16+B17</f>
        <v>22397.439999999999</v>
      </c>
      <c r="C11" s="97" t="str">
        <f>IF(Travel!B6="",A52,Travel!B6)</f>
        <v>Figures exclude GST</v>
      </c>
      <c r="D11" s="7"/>
      <c r="E11" s="9" t="s">
        <v>66</v>
      </c>
      <c r="F11" s="51">
        <f>'Gifts and benefits'!C25</f>
        <v>1</v>
      </c>
      <c r="G11" s="43"/>
      <c r="H11" s="43"/>
      <c r="I11" s="43"/>
      <c r="J11" s="43"/>
      <c r="K11" s="43"/>
    </row>
    <row r="12" spans="1:11" ht="27.75" customHeight="1" x14ac:dyDescent="0.35">
      <c r="A12" s="9" t="s">
        <v>24</v>
      </c>
      <c r="B12" s="89">
        <f>Hospitality!B16</f>
        <v>187.43</v>
      </c>
      <c r="C12" s="97" t="str">
        <f>IF(Hospitality!B6="",A52,Hospitality!B6)</f>
        <v>Figures exclude GST</v>
      </c>
      <c r="D12" s="7"/>
      <c r="E12" s="9" t="s">
        <v>67</v>
      </c>
      <c r="F12" s="51">
        <f>'Gifts and benefits'!C26</f>
        <v>0</v>
      </c>
      <c r="G12" s="43"/>
      <c r="H12" s="43"/>
      <c r="I12" s="43"/>
      <c r="J12" s="43"/>
      <c r="K12" s="43"/>
    </row>
    <row r="13" spans="1:11" ht="27.75" customHeight="1" x14ac:dyDescent="0.25">
      <c r="A13" s="9" t="s">
        <v>68</v>
      </c>
      <c r="B13" s="89">
        <f>'All other expenses'!B71</f>
        <v>18674.331499999986</v>
      </c>
      <c r="C13" s="97" t="str">
        <f>IF(Hospitality!B6="",A52,'All other expenses'!B6)</f>
        <v>Figures exclude GST</v>
      </c>
      <c r="D13" s="7"/>
      <c r="E13" s="9" t="s">
        <v>69</v>
      </c>
      <c r="F13" s="51">
        <f>'Gifts and benefits'!C27</f>
        <v>1</v>
      </c>
      <c r="G13" s="42"/>
      <c r="H13" s="42"/>
      <c r="I13" s="42"/>
      <c r="J13" s="42"/>
      <c r="K13" s="42"/>
    </row>
    <row r="14" spans="1:11" ht="12.75" customHeight="1" x14ac:dyDescent="0.25">
      <c r="A14" s="8"/>
      <c r="B14" s="90"/>
      <c r="C14" s="98"/>
      <c r="D14" s="52"/>
      <c r="E14" s="7"/>
      <c r="F14" s="53"/>
      <c r="G14" s="25"/>
      <c r="H14" s="25"/>
      <c r="I14" s="25"/>
      <c r="J14" s="25"/>
      <c r="K14" s="25"/>
    </row>
    <row r="15" spans="1:11" ht="27.75" customHeight="1" x14ac:dyDescent="0.25">
      <c r="A15" s="10" t="s">
        <v>70</v>
      </c>
      <c r="B15" s="91">
        <f>Travel!B46</f>
        <v>5872.1600000000008</v>
      </c>
      <c r="C15" s="99" t="str">
        <f>C11</f>
        <v>Figures exclude GST</v>
      </c>
      <c r="D15" s="7"/>
      <c r="E15" s="7"/>
      <c r="F15" s="53"/>
      <c r="G15" s="42"/>
      <c r="H15" s="42"/>
      <c r="I15" s="42"/>
      <c r="J15" s="42"/>
      <c r="K15" s="42"/>
    </row>
    <row r="16" spans="1:11" ht="27.75" customHeight="1" x14ac:dyDescent="0.25">
      <c r="A16" s="10" t="s">
        <v>71</v>
      </c>
      <c r="B16" s="91">
        <f>Travel!B160</f>
        <v>16400.71</v>
      </c>
      <c r="C16" s="99" t="str">
        <f>C11</f>
        <v>Figures exclude GST</v>
      </c>
      <c r="D16" s="54"/>
      <c r="E16" s="7"/>
      <c r="F16" s="55"/>
      <c r="G16" s="42"/>
      <c r="H16" s="42"/>
      <c r="I16" s="42"/>
      <c r="J16" s="42"/>
      <c r="K16" s="42"/>
    </row>
    <row r="17" spans="1:11" ht="27.75" customHeight="1" x14ac:dyDescent="0.25">
      <c r="A17" s="10" t="s">
        <v>72</v>
      </c>
      <c r="B17" s="91">
        <f>Travel!B170</f>
        <v>124.57000000000001</v>
      </c>
      <c r="C17" s="99" t="str">
        <f>C11</f>
        <v>Figures exclude GST</v>
      </c>
      <c r="D17" s="7"/>
      <c r="E17" s="7"/>
      <c r="F17" s="55"/>
      <c r="G17" s="42"/>
      <c r="H17" s="42"/>
      <c r="I17" s="42"/>
      <c r="J17" s="42"/>
      <c r="K17" s="42"/>
    </row>
    <row r="18" spans="1:11" ht="27.75" customHeight="1" x14ac:dyDescent="0.3">
      <c r="A18" s="26"/>
      <c r="B18" s="21"/>
      <c r="C18" s="26"/>
      <c r="D18" s="6"/>
      <c r="E18" s="6"/>
      <c r="F18" s="56"/>
      <c r="G18" s="57"/>
      <c r="H18" s="57"/>
      <c r="I18" s="57"/>
      <c r="J18" s="57"/>
      <c r="K18" s="57"/>
    </row>
    <row r="19" spans="1:11" ht="13" x14ac:dyDescent="0.3">
      <c r="A19" s="47" t="s">
        <v>73</v>
      </c>
      <c r="B19" s="24"/>
      <c r="C19" s="25"/>
      <c r="D19" s="26"/>
      <c r="E19" s="26"/>
      <c r="F19" s="26"/>
      <c r="G19" s="26"/>
      <c r="H19" s="26"/>
      <c r="I19" s="26"/>
      <c r="J19" s="26"/>
      <c r="K19" s="26"/>
    </row>
    <row r="20" spans="1:11" x14ac:dyDescent="0.25">
      <c r="A20" s="22" t="s">
        <v>74</v>
      </c>
      <c r="B20" s="48"/>
      <c r="C20" s="48"/>
      <c r="D20" s="25"/>
      <c r="E20" s="25"/>
      <c r="F20" s="25"/>
      <c r="G20" s="26"/>
      <c r="H20" s="26"/>
      <c r="I20" s="26"/>
      <c r="J20" s="26"/>
      <c r="K20" s="26"/>
    </row>
    <row r="21" spans="1:11" ht="12.65" customHeight="1" x14ac:dyDescent="0.25">
      <c r="A21" s="22" t="s">
        <v>75</v>
      </c>
      <c r="B21" s="48"/>
      <c r="C21" s="48"/>
      <c r="D21" s="19"/>
      <c r="E21" s="26"/>
      <c r="F21" s="26"/>
      <c r="G21" s="26"/>
      <c r="H21" s="26"/>
      <c r="I21" s="26"/>
      <c r="J21" s="26"/>
      <c r="K21" s="26"/>
    </row>
    <row r="22" spans="1:11" ht="12.65" customHeight="1" x14ac:dyDescent="0.25">
      <c r="A22" s="22" t="s">
        <v>76</v>
      </c>
      <c r="B22" s="48"/>
      <c r="C22" s="48"/>
      <c r="D22" s="19"/>
      <c r="E22" s="26"/>
      <c r="F22" s="26"/>
      <c r="G22" s="26"/>
      <c r="H22" s="26"/>
      <c r="I22" s="26"/>
      <c r="J22" s="26"/>
      <c r="K22" s="26"/>
    </row>
    <row r="23" spans="1:11" ht="12.65" customHeight="1" x14ac:dyDescent="0.25">
      <c r="A23" s="22" t="s">
        <v>77</v>
      </c>
      <c r="B23" s="48"/>
      <c r="C23" s="48"/>
      <c r="D23" s="19"/>
      <c r="E23" s="26"/>
      <c r="F23" s="26"/>
      <c r="G23" s="26"/>
      <c r="H23" s="26"/>
      <c r="I23" s="26"/>
      <c r="J23" s="26"/>
      <c r="K23" s="26"/>
    </row>
    <row r="24" spans="1:11" ht="12.65" customHeight="1" x14ac:dyDescent="0.25">
      <c r="A24" s="22"/>
      <c r="B24" s="48"/>
      <c r="C24" s="48"/>
      <c r="D24" s="19"/>
      <c r="E24" s="26"/>
      <c r="F24" s="26"/>
      <c r="G24" s="26"/>
      <c r="H24" s="26"/>
      <c r="I24" s="26"/>
      <c r="J24" s="26"/>
      <c r="K24" s="26"/>
    </row>
    <row r="25" spans="1:11" ht="12.65" customHeight="1" x14ac:dyDescent="0.25">
      <c r="A25" s="22"/>
      <c r="B25" s="48"/>
      <c r="C25" s="48"/>
      <c r="D25" s="19"/>
      <c r="E25" s="26"/>
      <c r="F25" s="26"/>
      <c r="G25" s="26"/>
      <c r="H25" s="26"/>
      <c r="I25" s="26"/>
      <c r="J25" s="26"/>
      <c r="K25" s="26"/>
    </row>
    <row r="26" spans="1:11" ht="12.65" customHeight="1" x14ac:dyDescent="0.25">
      <c r="A26" s="22"/>
      <c r="B26" s="48"/>
      <c r="C26" s="48"/>
      <c r="D26" s="19"/>
      <c r="E26" s="26"/>
      <c r="F26" s="26"/>
      <c r="G26" s="26"/>
      <c r="H26" s="26"/>
      <c r="I26" s="26"/>
      <c r="J26" s="26"/>
      <c r="K26" s="26"/>
    </row>
    <row r="27" spans="1:11" ht="12.65" customHeight="1" x14ac:dyDescent="0.25">
      <c r="A27" s="22"/>
      <c r="B27" s="48"/>
      <c r="C27" s="48"/>
      <c r="D27" s="19"/>
      <c r="E27" s="26"/>
      <c r="F27" s="26"/>
      <c r="G27" s="26"/>
      <c r="H27" s="26"/>
      <c r="I27" s="26"/>
      <c r="J27" s="26"/>
      <c r="K27" s="26"/>
    </row>
    <row r="28" spans="1:11" ht="12.65" customHeight="1" x14ac:dyDescent="0.25">
      <c r="A28" s="22"/>
      <c r="B28" s="48"/>
      <c r="C28" s="48"/>
      <c r="D28" s="19"/>
      <c r="E28" s="26"/>
      <c r="F28" s="26"/>
      <c r="G28" s="26"/>
      <c r="H28" s="26"/>
      <c r="I28" s="26"/>
      <c r="J28" s="26"/>
      <c r="K28" s="26"/>
    </row>
    <row r="29" spans="1:11" ht="12.65" customHeight="1" x14ac:dyDescent="0.25">
      <c r="A29" s="22"/>
      <c r="B29" s="48"/>
      <c r="C29" s="48"/>
      <c r="D29" s="19"/>
      <c r="E29" s="26"/>
      <c r="F29" s="26"/>
      <c r="G29" s="26"/>
      <c r="H29" s="26"/>
      <c r="I29" s="26"/>
      <c r="J29" s="26"/>
      <c r="K29" s="26"/>
    </row>
    <row r="30" spans="1:11" ht="12.65" customHeight="1" x14ac:dyDescent="0.25">
      <c r="A30" s="22"/>
      <c r="B30" s="48"/>
      <c r="C30" s="48"/>
      <c r="D30" s="19"/>
      <c r="E30" s="26"/>
      <c r="F30" s="26"/>
      <c r="G30" s="26"/>
      <c r="H30" s="26"/>
      <c r="I30" s="26"/>
      <c r="J30" s="26"/>
      <c r="K30" s="26"/>
    </row>
    <row r="31" spans="1:11" ht="12.65" customHeight="1" x14ac:dyDescent="0.25">
      <c r="A31" s="22"/>
      <c r="B31" s="48"/>
      <c r="C31" s="48"/>
      <c r="D31" s="19"/>
      <c r="E31" s="26"/>
      <c r="F31" s="26"/>
      <c r="G31" s="26"/>
      <c r="H31" s="26"/>
      <c r="I31" s="26"/>
      <c r="J31" s="26"/>
      <c r="K31" s="26"/>
    </row>
    <row r="32" spans="1:11" ht="12.65" customHeight="1" x14ac:dyDescent="0.25">
      <c r="A32" s="22"/>
      <c r="B32" s="48"/>
      <c r="C32" s="48"/>
      <c r="D32" s="19"/>
      <c r="E32" s="26"/>
      <c r="F32" s="26"/>
      <c r="G32" s="26"/>
      <c r="H32" s="26"/>
      <c r="I32" s="26"/>
      <c r="J32" s="26"/>
      <c r="K32" s="26"/>
    </row>
    <row r="33" spans="1:11" ht="12.65" customHeight="1" x14ac:dyDescent="0.25">
      <c r="A33" s="22"/>
      <c r="B33" s="48"/>
      <c r="C33" s="48"/>
      <c r="D33" s="19"/>
      <c r="E33" s="26"/>
      <c r="F33" s="26"/>
      <c r="G33" s="26"/>
      <c r="H33" s="26"/>
      <c r="I33" s="26"/>
      <c r="J33" s="26"/>
      <c r="K33" s="26"/>
    </row>
    <row r="34" spans="1:11" ht="12.65" customHeight="1" x14ac:dyDescent="0.25">
      <c r="A34" s="22"/>
      <c r="B34" s="48"/>
      <c r="C34" s="48"/>
      <c r="D34" s="19"/>
      <c r="E34" s="26"/>
      <c r="F34" s="26"/>
      <c r="G34" s="26"/>
      <c r="H34" s="26"/>
      <c r="I34" s="26"/>
      <c r="J34" s="26"/>
      <c r="K34" s="26"/>
    </row>
    <row r="35" spans="1:11" ht="12.65" customHeight="1" x14ac:dyDescent="0.25">
      <c r="A35" s="22"/>
      <c r="B35" s="48"/>
      <c r="C35" s="48"/>
      <c r="D35" s="19"/>
      <c r="E35" s="26"/>
      <c r="F35" s="26"/>
      <c r="G35" s="26"/>
      <c r="H35" s="26"/>
      <c r="I35" s="26"/>
      <c r="J35" s="26"/>
      <c r="K35" s="26"/>
    </row>
    <row r="36" spans="1:11" ht="12.65" customHeight="1" x14ac:dyDescent="0.25">
      <c r="A36" s="22"/>
      <c r="B36" s="48"/>
      <c r="C36" s="48"/>
      <c r="D36" s="19"/>
      <c r="E36" s="26"/>
      <c r="F36" s="26"/>
      <c r="G36" s="26"/>
      <c r="H36" s="26"/>
      <c r="I36" s="26"/>
      <c r="J36" s="26"/>
      <c r="K36" s="26"/>
    </row>
    <row r="37" spans="1:11" ht="12.65" customHeight="1" x14ac:dyDescent="0.25">
      <c r="A37" s="22"/>
      <c r="B37" s="48"/>
      <c r="C37" s="48"/>
      <c r="D37" s="19"/>
      <c r="E37" s="26"/>
      <c r="F37" s="26"/>
      <c r="G37" s="26"/>
      <c r="H37" s="26"/>
      <c r="I37" s="26"/>
      <c r="J37" s="26"/>
      <c r="K37" s="26"/>
    </row>
    <row r="38" spans="1:11" ht="12.65" customHeight="1" x14ac:dyDescent="0.25">
      <c r="A38" s="22"/>
      <c r="B38" s="48"/>
      <c r="C38" s="48"/>
      <c r="D38" s="19"/>
      <c r="E38" s="26"/>
      <c r="F38" s="26"/>
      <c r="G38" s="26"/>
      <c r="H38" s="26"/>
      <c r="I38" s="26"/>
      <c r="J38" s="26"/>
      <c r="K38" s="26"/>
    </row>
    <row r="39" spans="1:11" ht="12.65" customHeight="1" x14ac:dyDescent="0.25">
      <c r="A39" s="22"/>
      <c r="B39" s="48"/>
      <c r="C39" s="48"/>
      <c r="D39" s="19"/>
      <c r="E39" s="26"/>
      <c r="F39" s="26"/>
      <c r="G39" s="26"/>
      <c r="H39" s="26"/>
      <c r="I39" s="26"/>
      <c r="J39" s="26"/>
      <c r="K39" s="26"/>
    </row>
    <row r="40" spans="1:11" ht="12.65" customHeight="1" x14ac:dyDescent="0.25">
      <c r="A40" s="22"/>
      <c r="B40" s="48"/>
      <c r="C40" s="48"/>
      <c r="D40" s="19"/>
      <c r="E40" s="26"/>
      <c r="F40" s="26"/>
      <c r="G40" s="26"/>
      <c r="H40" s="26"/>
      <c r="I40" s="26"/>
      <c r="J40" s="26"/>
      <c r="K40" s="26"/>
    </row>
    <row r="41" spans="1:11" ht="12.65" customHeight="1" x14ac:dyDescent="0.25">
      <c r="A41" s="22"/>
      <c r="B41" s="48"/>
      <c r="C41" s="48"/>
      <c r="D41" s="19"/>
      <c r="E41" s="26"/>
      <c r="F41" s="26"/>
      <c r="G41" s="26"/>
      <c r="H41" s="26"/>
      <c r="I41" s="26"/>
      <c r="J41" s="26"/>
      <c r="K41" s="26"/>
    </row>
    <row r="42" spans="1:11" x14ac:dyDescent="0.25">
      <c r="A42" s="37"/>
      <c r="B42" s="26"/>
      <c r="C42" s="26"/>
      <c r="D42" s="26"/>
      <c r="E42" s="26"/>
      <c r="F42" s="42"/>
      <c r="G42" s="42"/>
      <c r="H42" s="42"/>
      <c r="I42" s="42"/>
      <c r="J42" s="42"/>
      <c r="K42" s="42"/>
    </row>
    <row r="43" spans="1:11" ht="13" hidden="1" x14ac:dyDescent="0.3">
      <c r="A43" s="13" t="s">
        <v>78</v>
      </c>
      <c r="B43" s="14"/>
      <c r="C43" s="14"/>
      <c r="D43" s="14"/>
      <c r="E43" s="14"/>
      <c r="F43" s="14"/>
      <c r="G43" s="42"/>
      <c r="H43" s="42"/>
      <c r="I43" s="42"/>
      <c r="J43" s="42"/>
      <c r="K43" s="42"/>
    </row>
    <row r="44" spans="1:11" ht="12.75" hidden="1" customHeight="1" x14ac:dyDescent="0.25">
      <c r="A44" s="12" t="s">
        <v>79</v>
      </c>
      <c r="B44" s="5"/>
      <c r="C44" s="5"/>
      <c r="D44" s="12"/>
      <c r="E44" s="12"/>
      <c r="F44" s="12"/>
      <c r="G44" s="42"/>
      <c r="H44" s="42"/>
      <c r="I44" s="42"/>
      <c r="J44" s="42"/>
      <c r="K44" s="42"/>
    </row>
    <row r="45" spans="1:11" hidden="1" x14ac:dyDescent="0.25">
      <c r="A45" s="11" t="s">
        <v>80</v>
      </c>
      <c r="B45" s="11"/>
      <c r="C45" s="11"/>
      <c r="D45" s="11"/>
      <c r="E45" s="11"/>
      <c r="F45" s="11"/>
      <c r="G45" s="42"/>
      <c r="H45" s="42"/>
      <c r="I45" s="42"/>
      <c r="J45" s="42"/>
      <c r="K45" s="42"/>
    </row>
    <row r="46" spans="1:11" hidden="1" x14ac:dyDescent="0.25">
      <c r="A46" s="11" t="s">
        <v>81</v>
      </c>
      <c r="B46" s="11"/>
      <c r="C46" s="11"/>
      <c r="D46" s="11"/>
      <c r="E46" s="11"/>
      <c r="F46" s="11"/>
      <c r="G46" s="42"/>
      <c r="H46" s="42"/>
      <c r="I46" s="42"/>
      <c r="J46" s="42"/>
      <c r="K46" s="42"/>
    </row>
    <row r="47" spans="1:11" hidden="1" x14ac:dyDescent="0.25">
      <c r="A47" s="12" t="s">
        <v>82</v>
      </c>
      <c r="B47" s="12"/>
      <c r="C47" s="12"/>
      <c r="D47" s="12"/>
      <c r="E47" s="12"/>
      <c r="F47" s="12"/>
      <c r="G47" s="42"/>
      <c r="H47" s="42"/>
      <c r="I47" s="42"/>
      <c r="J47" s="42"/>
      <c r="K47" s="42"/>
    </row>
    <row r="48" spans="1:11" hidden="1" x14ac:dyDescent="0.25">
      <c r="A48" s="12" t="s">
        <v>83</v>
      </c>
      <c r="B48" s="12"/>
      <c r="C48" s="12"/>
      <c r="D48" s="12"/>
      <c r="E48" s="12"/>
      <c r="F48" s="12"/>
      <c r="G48" s="42"/>
      <c r="H48" s="42"/>
      <c r="I48" s="42"/>
      <c r="J48" s="42"/>
      <c r="K48" s="42"/>
    </row>
    <row r="49" spans="1:11" hidden="1" x14ac:dyDescent="0.25">
      <c r="A49" s="11" t="s">
        <v>84</v>
      </c>
      <c r="B49" s="11"/>
      <c r="C49" s="11"/>
      <c r="D49" s="11"/>
      <c r="E49" s="11"/>
      <c r="F49" s="11"/>
      <c r="G49" s="42"/>
      <c r="H49" s="42"/>
      <c r="I49" s="42"/>
      <c r="J49" s="42"/>
      <c r="K49" s="42"/>
    </row>
    <row r="50" spans="1:11" hidden="1" x14ac:dyDescent="0.25">
      <c r="A50" s="11" t="s">
        <v>85</v>
      </c>
      <c r="B50" s="11"/>
      <c r="C50" s="11"/>
      <c r="D50" s="11"/>
      <c r="E50" s="11"/>
      <c r="F50" s="11"/>
      <c r="G50" s="42"/>
      <c r="H50" s="42"/>
      <c r="I50" s="42"/>
      <c r="J50" s="42"/>
      <c r="K50" s="42"/>
    </row>
    <row r="51" spans="1:11" hidden="1" x14ac:dyDescent="0.25">
      <c r="A51" s="11" t="s">
        <v>86</v>
      </c>
      <c r="B51" s="11"/>
      <c r="C51" s="11"/>
      <c r="D51" s="11"/>
      <c r="E51" s="11"/>
      <c r="F51" s="11"/>
      <c r="G51" s="42"/>
      <c r="H51" s="42"/>
      <c r="I51" s="42"/>
      <c r="J51" s="42"/>
      <c r="K51" s="42"/>
    </row>
    <row r="52" spans="1:11" hidden="1" x14ac:dyDescent="0.25">
      <c r="A52" s="12" t="s">
        <v>87</v>
      </c>
      <c r="B52" s="12"/>
      <c r="C52" s="12"/>
      <c r="D52" s="12"/>
      <c r="E52" s="12"/>
      <c r="F52" s="12"/>
      <c r="G52" s="42"/>
      <c r="H52" s="42"/>
      <c r="I52" s="42"/>
      <c r="J52" s="42"/>
      <c r="K52" s="42"/>
    </row>
    <row r="53" spans="1:11" hidden="1" x14ac:dyDescent="0.25">
      <c r="A53" s="12" t="s">
        <v>88</v>
      </c>
      <c r="B53" s="12"/>
      <c r="C53" s="12"/>
      <c r="D53" s="12"/>
      <c r="E53" s="12"/>
      <c r="F53" s="12"/>
      <c r="G53" s="42"/>
      <c r="H53" s="42"/>
      <c r="I53" s="42"/>
      <c r="J53" s="42"/>
      <c r="K53" s="42"/>
    </row>
    <row r="54" spans="1:11" hidden="1" x14ac:dyDescent="0.25">
      <c r="A54" s="94" t="s">
        <v>58</v>
      </c>
      <c r="B54" s="93"/>
      <c r="C54" s="93"/>
      <c r="D54" s="93"/>
      <c r="E54" s="93"/>
      <c r="F54" s="93"/>
      <c r="G54" s="42"/>
      <c r="H54" s="42"/>
      <c r="I54" s="42"/>
      <c r="J54" s="42"/>
      <c r="K54" s="42"/>
    </row>
    <row r="55" spans="1:11" hidden="1" x14ac:dyDescent="0.25">
      <c r="A55" s="94" t="s">
        <v>89</v>
      </c>
      <c r="B55" s="93"/>
      <c r="C55" s="93"/>
      <c r="D55" s="93"/>
      <c r="E55" s="93"/>
      <c r="F55" s="93"/>
      <c r="G55" s="42"/>
      <c r="H55" s="42"/>
      <c r="I55" s="42"/>
      <c r="J55" s="42"/>
      <c r="K55" s="42"/>
    </row>
    <row r="56" spans="1:11" hidden="1" x14ac:dyDescent="0.25">
      <c r="A56" s="94" t="s">
        <v>168</v>
      </c>
      <c r="B56" s="93"/>
      <c r="C56" s="93"/>
      <c r="D56" s="93"/>
      <c r="E56" s="93"/>
      <c r="F56" s="93"/>
      <c r="G56" s="42"/>
      <c r="H56" s="42"/>
      <c r="I56" s="42"/>
      <c r="J56" s="42"/>
      <c r="K56" s="42"/>
    </row>
    <row r="57" spans="1:11" hidden="1" x14ac:dyDescent="0.25">
      <c r="A57" s="58" t="s">
        <v>90</v>
      </c>
      <c r="B57" s="4"/>
      <c r="C57" s="4"/>
      <c r="D57" s="4"/>
      <c r="E57" s="4"/>
      <c r="F57" s="4"/>
      <c r="G57" s="42"/>
      <c r="H57" s="42"/>
      <c r="I57" s="42"/>
      <c r="J57" s="42"/>
      <c r="K57" s="42"/>
    </row>
    <row r="58" spans="1:11" hidden="1" x14ac:dyDescent="0.25">
      <c r="A58" s="59" t="s">
        <v>91</v>
      </c>
      <c r="B58" s="4"/>
      <c r="C58" s="4"/>
      <c r="D58" s="4"/>
      <c r="E58" s="4"/>
      <c r="F58" s="4"/>
      <c r="G58" s="42"/>
      <c r="H58" s="42"/>
      <c r="I58" s="42"/>
      <c r="J58" s="42"/>
      <c r="K58" s="42"/>
    </row>
    <row r="59" spans="1:11" hidden="1" x14ac:dyDescent="0.25">
      <c r="A59" s="59" t="s">
        <v>92</v>
      </c>
      <c r="B59" s="4"/>
      <c r="C59" s="4"/>
      <c r="D59" s="4"/>
      <c r="E59" s="4"/>
      <c r="F59" s="4"/>
      <c r="G59" s="42"/>
      <c r="H59" s="42"/>
      <c r="I59" s="42"/>
      <c r="J59" s="42"/>
      <c r="K59" s="42"/>
    </row>
    <row r="60" spans="1:11" hidden="1" x14ac:dyDescent="0.25">
      <c r="A60" s="59" t="s">
        <v>93</v>
      </c>
      <c r="B60" s="4"/>
      <c r="C60" s="4"/>
      <c r="D60" s="4"/>
      <c r="E60" s="4"/>
      <c r="F60" s="4"/>
      <c r="G60" s="42"/>
      <c r="H60" s="42"/>
      <c r="I60" s="42"/>
      <c r="J60" s="42"/>
      <c r="K60" s="42"/>
    </row>
    <row r="61" spans="1:11" hidden="1" x14ac:dyDescent="0.25">
      <c r="A61" s="59" t="s">
        <v>94</v>
      </c>
      <c r="B61" s="4"/>
      <c r="C61" s="4"/>
      <c r="D61" s="4"/>
      <c r="E61" s="4"/>
      <c r="F61" s="4"/>
      <c r="G61" s="42"/>
      <c r="H61" s="42"/>
      <c r="I61" s="42"/>
      <c r="J61" s="42"/>
      <c r="K61" s="42"/>
    </row>
    <row r="62" spans="1:11" hidden="1" x14ac:dyDescent="0.25">
      <c r="A62" s="59" t="s">
        <v>95</v>
      </c>
      <c r="B62" s="4"/>
      <c r="C62" s="4"/>
      <c r="D62" s="4"/>
      <c r="E62" s="4"/>
      <c r="F62" s="4"/>
      <c r="G62" s="42"/>
      <c r="H62" s="42"/>
      <c r="I62" s="42"/>
      <c r="J62" s="42"/>
      <c r="K62" s="42"/>
    </row>
    <row r="63" spans="1:11" hidden="1" x14ac:dyDescent="0.25">
      <c r="A63" s="95" t="s">
        <v>96</v>
      </c>
      <c r="B63" s="93"/>
      <c r="C63" s="93"/>
      <c r="D63" s="93"/>
      <c r="E63" s="93"/>
      <c r="F63" s="93"/>
      <c r="G63" s="42"/>
      <c r="H63" s="42"/>
      <c r="I63" s="42"/>
      <c r="J63" s="42"/>
      <c r="K63" s="42"/>
    </row>
    <row r="64" spans="1:11" hidden="1" x14ac:dyDescent="0.25">
      <c r="A64" s="93" t="s">
        <v>97</v>
      </c>
      <c r="B64" s="93"/>
      <c r="C64" s="93"/>
      <c r="D64" s="93"/>
      <c r="E64" s="93"/>
      <c r="F64" s="93"/>
      <c r="G64" s="42"/>
      <c r="H64" s="42"/>
      <c r="I64" s="42"/>
      <c r="J64" s="42"/>
      <c r="K64" s="42"/>
    </row>
    <row r="65" spans="1:11" hidden="1" x14ac:dyDescent="0.25">
      <c r="A65" s="60">
        <v>-20000</v>
      </c>
      <c r="B65" s="4"/>
      <c r="C65" s="4"/>
      <c r="D65" s="4"/>
      <c r="E65" s="4"/>
      <c r="F65" s="4"/>
      <c r="G65" s="42"/>
      <c r="H65" s="42"/>
      <c r="I65" s="42"/>
      <c r="J65" s="42"/>
      <c r="K65" s="42"/>
    </row>
    <row r="66" spans="1:11" ht="25" hidden="1" x14ac:dyDescent="0.25">
      <c r="A66" s="114" t="s">
        <v>98</v>
      </c>
      <c r="B66" s="93"/>
      <c r="C66" s="93"/>
      <c r="D66" s="93"/>
      <c r="E66" s="93"/>
      <c r="F66" s="93"/>
      <c r="G66" s="42"/>
      <c r="H66" s="42"/>
      <c r="I66" s="42"/>
      <c r="J66" s="42"/>
      <c r="K66" s="42"/>
    </row>
    <row r="67" spans="1:11" ht="25" hidden="1" x14ac:dyDescent="0.25">
      <c r="A67" s="114" t="s">
        <v>99</v>
      </c>
      <c r="B67" s="93"/>
      <c r="C67" s="93"/>
      <c r="D67" s="93"/>
      <c r="E67" s="93"/>
      <c r="F67" s="93"/>
      <c r="G67" s="42"/>
      <c r="H67" s="42"/>
      <c r="I67" s="42"/>
      <c r="J67" s="42"/>
      <c r="K67" s="42"/>
    </row>
    <row r="68" spans="1:11" ht="25" hidden="1" x14ac:dyDescent="0.25">
      <c r="A68" s="115" t="s">
        <v>100</v>
      </c>
      <c r="B68" s="4"/>
      <c r="C68" s="4"/>
      <c r="D68" s="4"/>
      <c r="E68" s="4"/>
      <c r="F68" s="4"/>
      <c r="G68" s="42"/>
      <c r="H68" s="42"/>
      <c r="I68" s="42"/>
      <c r="J68" s="42"/>
      <c r="K68" s="42"/>
    </row>
    <row r="69" spans="1:11" ht="25" hidden="1" x14ac:dyDescent="0.25">
      <c r="A69" s="115" t="s">
        <v>101</v>
      </c>
      <c r="B69" s="4"/>
      <c r="C69" s="4"/>
      <c r="D69" s="4"/>
      <c r="E69" s="4"/>
      <c r="F69" s="4"/>
      <c r="G69" s="42"/>
      <c r="H69" s="42"/>
      <c r="I69" s="42"/>
      <c r="J69" s="42"/>
      <c r="K69" s="42"/>
    </row>
    <row r="70" spans="1:11" ht="37.5" hidden="1" x14ac:dyDescent="0.3">
      <c r="A70" s="115" t="s">
        <v>102</v>
      </c>
      <c r="B70" s="105"/>
      <c r="C70" s="105"/>
      <c r="D70" s="113"/>
      <c r="E70" s="61"/>
      <c r="F70" s="61"/>
      <c r="G70" s="42"/>
      <c r="H70" s="42"/>
      <c r="I70" s="42"/>
      <c r="J70" s="42"/>
      <c r="K70" s="42"/>
    </row>
    <row r="71" spans="1:11" ht="13" hidden="1" x14ac:dyDescent="0.3">
      <c r="A71" s="110" t="s">
        <v>103</v>
      </c>
      <c r="B71" s="111"/>
      <c r="C71" s="111"/>
      <c r="D71" s="104"/>
      <c r="E71" s="62"/>
      <c r="F71" s="62" t="b">
        <v>1</v>
      </c>
      <c r="G71" s="42"/>
      <c r="H71" s="42"/>
      <c r="I71" s="42"/>
      <c r="J71" s="42"/>
      <c r="K71" s="42"/>
    </row>
    <row r="72" spans="1:11" ht="13" hidden="1" x14ac:dyDescent="0.3">
      <c r="A72" s="112" t="s">
        <v>104</v>
      </c>
      <c r="B72" s="110"/>
      <c r="C72" s="110"/>
      <c r="D72" s="110"/>
      <c r="E72" s="62"/>
      <c r="F72" s="62" t="b">
        <v>0</v>
      </c>
      <c r="G72" s="42"/>
      <c r="H72" s="42"/>
      <c r="I72" s="42"/>
      <c r="J72" s="42"/>
      <c r="K72" s="42"/>
    </row>
    <row r="73" spans="1:11" ht="13" hidden="1" x14ac:dyDescent="0.25">
      <c r="A73" s="116"/>
      <c r="B73" s="106">
        <f>COUNT(#REF!)</f>
        <v>0</v>
      </c>
      <c r="C73" s="106"/>
      <c r="D73" s="106" t="e">
        <f>COUNTIF(#REF!,"*")</f>
        <v>#REF!</v>
      </c>
      <c r="E73" s="107"/>
      <c r="F73" s="107" t="e">
        <f>MIN(B73,D73)=MAX(B73,D73)</f>
        <v>#REF!</v>
      </c>
      <c r="G73" s="42"/>
      <c r="H73" s="42"/>
      <c r="I73" s="42"/>
      <c r="J73" s="42"/>
      <c r="K73" s="42"/>
    </row>
    <row r="74" spans="1:11" ht="13" hidden="1" x14ac:dyDescent="0.25">
      <c r="A74" s="116" t="s">
        <v>105</v>
      </c>
      <c r="B74" s="106">
        <f>COUNT(#REF!)</f>
        <v>0</v>
      </c>
      <c r="C74" s="106"/>
      <c r="D74" s="106" t="e">
        <f>COUNTIF(#REF!,"*")</f>
        <v>#REF!</v>
      </c>
      <c r="E74" s="107"/>
      <c r="F74" s="107" t="e">
        <f>MIN(B74,D74)=MAX(B74,D74)</f>
        <v>#REF!</v>
      </c>
    </row>
    <row r="75" spans="1:11" ht="13" hidden="1" x14ac:dyDescent="0.3">
      <c r="A75" s="117"/>
      <c r="B75" s="106">
        <f>COUNT(#REF!)</f>
        <v>0</v>
      </c>
      <c r="C75" s="106"/>
      <c r="D75" s="106" t="e">
        <f>COUNTIF(#REF!,"*")</f>
        <v>#REF!</v>
      </c>
      <c r="E75" s="107"/>
      <c r="F75" s="107" t="e">
        <f>MIN(B75,D75)=MAX(B75,D75)</f>
        <v>#REF!</v>
      </c>
    </row>
    <row r="76" spans="1:11" ht="13" hidden="1" x14ac:dyDescent="0.3">
      <c r="A76" s="118" t="s">
        <v>106</v>
      </c>
      <c r="B76" s="108">
        <f>COUNT(Hospitality!B11:B15)</f>
        <v>1</v>
      </c>
      <c r="C76" s="108"/>
      <c r="D76" s="108">
        <f>COUNTIF(Hospitality!D11:D15,"*")</f>
        <v>1</v>
      </c>
      <c r="E76" s="109"/>
      <c r="F76" s="109" t="b">
        <f>MIN(B76,D76)=MAX(B76,D76)</f>
        <v>1</v>
      </c>
    </row>
    <row r="77" spans="1:11" ht="13" hidden="1" x14ac:dyDescent="0.3">
      <c r="A77" s="119" t="s">
        <v>107</v>
      </c>
      <c r="B77" s="107">
        <f>COUNT(#REF!)</f>
        <v>0</v>
      </c>
      <c r="C77" s="107"/>
      <c r="D77" s="107" t="e">
        <f>COUNTIF(#REF!,"*")</f>
        <v>#REF!</v>
      </c>
      <c r="E77" s="107"/>
      <c r="F77" s="107" t="e">
        <f>MIN(B77,D77)=MAX(B77,D77)</f>
        <v>#REF!</v>
      </c>
    </row>
    <row r="78" spans="1:11" ht="13" hidden="1" x14ac:dyDescent="0.3">
      <c r="A78" s="118" t="s">
        <v>108</v>
      </c>
      <c r="B78" s="108">
        <f>COUNTIF('Gifts and benefits'!B11:B24,"*")</f>
        <v>1</v>
      </c>
      <c r="C78" s="108">
        <f>COUNTIF('Gifts and benefits'!C11:C24,"*")</f>
        <v>1</v>
      </c>
      <c r="D78" s="108"/>
      <c r="E78" s="108">
        <f>COUNTA('Gifts and benefits'!E11:E24)</f>
        <v>1</v>
      </c>
      <c r="F78" s="109" t="b">
        <f>MIN(B78,C78,E78)=MAX(B78,C78,E78)</f>
        <v>1</v>
      </c>
    </row>
    <row r="79"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$A$54</formula>
    </cfRule>
  </conditionalFormatting>
  <conditionalFormatting sqref="B8:F8">
    <cfRule type="cellIs" dxfId="0" priority="1" operator="equal">
      <formula>$A$56</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$A$54:$A$55</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82"/>
  <sheetViews>
    <sheetView topLeftCell="A130" workbookViewId="0">
      <selection activeCell="F8" sqref="F8"/>
    </sheetView>
  </sheetViews>
  <sheetFormatPr defaultColWidth="0" defaultRowHeight="12.5" zeroHeight="1" x14ac:dyDescent="0.25"/>
  <cols>
    <col min="1" max="1" width="35.7265625" style="15" customWidth="1"/>
    <col min="2" max="2" width="14.26953125" style="15" customWidth="1"/>
    <col min="3" max="3" width="64.81640625" style="15" customWidth="1"/>
    <col min="4" max="4" width="50" style="15" customWidth="1"/>
    <col min="5" max="5" width="21.453125" style="15" customWidth="1"/>
    <col min="6" max="6" width="37.54296875" style="15" customWidth="1"/>
    <col min="7" max="9" width="9.1796875" style="15" hidden="1" customWidth="1"/>
    <col min="10" max="13" width="0" style="15" hidden="1" customWidth="1"/>
    <col min="14" max="16384" width="9.1796875" style="15" hidden="1"/>
  </cols>
  <sheetData>
    <row r="1" spans="1:6" ht="26.25" customHeight="1" x14ac:dyDescent="0.25">
      <c r="A1" s="199" t="s">
        <v>109</v>
      </c>
      <c r="B1" s="199"/>
      <c r="C1" s="199"/>
      <c r="D1" s="199"/>
      <c r="E1" s="199"/>
      <c r="F1" s="42"/>
    </row>
    <row r="2" spans="1:6" ht="21" customHeight="1" x14ac:dyDescent="0.25">
      <c r="A2" s="3" t="s">
        <v>52</v>
      </c>
      <c r="B2" s="209" t="str">
        <f>'Summary and sign-off'!B2:F2</f>
        <v>Fire and Emergency New Zxealand</v>
      </c>
      <c r="C2" s="209"/>
      <c r="D2" s="209"/>
      <c r="E2" s="209"/>
      <c r="F2" s="42"/>
    </row>
    <row r="3" spans="1:6" ht="21" customHeight="1" x14ac:dyDescent="0.25">
      <c r="A3" s="3" t="s">
        <v>110</v>
      </c>
      <c r="B3" s="209" t="str">
        <f>'Summary and sign-off'!B3:F3</f>
        <v>Rhys Jones</v>
      </c>
      <c r="C3" s="209"/>
      <c r="D3" s="209"/>
      <c r="E3" s="209"/>
      <c r="F3" s="42"/>
    </row>
    <row r="4" spans="1:6" ht="21" customHeight="1" x14ac:dyDescent="0.25">
      <c r="A4" s="3" t="s">
        <v>111</v>
      </c>
      <c r="B4" s="209">
        <f>'Summary and sign-off'!B4:F4</f>
        <v>43647</v>
      </c>
      <c r="C4" s="209"/>
      <c r="D4" s="209"/>
      <c r="E4" s="209"/>
      <c r="F4" s="42"/>
    </row>
    <row r="5" spans="1:6" ht="21" customHeight="1" x14ac:dyDescent="0.25">
      <c r="A5" s="3" t="s">
        <v>112</v>
      </c>
      <c r="B5" s="209">
        <f>'Summary and sign-off'!B5:F5</f>
        <v>44012</v>
      </c>
      <c r="C5" s="209"/>
      <c r="D5" s="209"/>
      <c r="E5" s="209"/>
      <c r="F5" s="42"/>
    </row>
    <row r="6" spans="1:6" ht="21" customHeight="1" x14ac:dyDescent="0.25">
      <c r="A6" s="3" t="s">
        <v>113</v>
      </c>
      <c r="B6" s="197" t="s">
        <v>81</v>
      </c>
      <c r="C6" s="197"/>
      <c r="D6" s="197"/>
      <c r="E6" s="197"/>
      <c r="F6" s="42"/>
    </row>
    <row r="7" spans="1:6" ht="21" customHeight="1" x14ac:dyDescent="0.25">
      <c r="A7" s="3" t="s">
        <v>56</v>
      </c>
      <c r="B7" s="197" t="s">
        <v>83</v>
      </c>
      <c r="C7" s="197"/>
      <c r="D7" s="197"/>
      <c r="E7" s="197"/>
      <c r="F7" s="42"/>
    </row>
    <row r="8" spans="1:6" ht="36" customHeight="1" x14ac:dyDescent="0.3">
      <c r="A8" s="204" t="s">
        <v>114</v>
      </c>
      <c r="B8" s="205"/>
      <c r="C8" s="205"/>
      <c r="D8" s="205"/>
      <c r="E8" s="205"/>
      <c r="F8" s="21"/>
    </row>
    <row r="9" spans="1:6" ht="36" customHeight="1" x14ac:dyDescent="0.3">
      <c r="A9" s="206" t="s">
        <v>115</v>
      </c>
      <c r="B9" s="207"/>
      <c r="C9" s="207"/>
      <c r="D9" s="207"/>
      <c r="E9" s="207"/>
      <c r="F9" s="21"/>
    </row>
    <row r="10" spans="1:6" ht="24.75" customHeight="1" x14ac:dyDescent="0.35">
      <c r="A10" s="202" t="s">
        <v>116</v>
      </c>
      <c r="B10" s="208"/>
      <c r="C10" s="202"/>
      <c r="D10" s="202"/>
      <c r="E10" s="202"/>
      <c r="F10" s="43"/>
    </row>
    <row r="11" spans="1:6" ht="27" customHeight="1" x14ac:dyDescent="0.25">
      <c r="A11" s="34" t="s">
        <v>117</v>
      </c>
      <c r="B11" s="34" t="s">
        <v>118</v>
      </c>
      <c r="C11" s="34" t="s">
        <v>119</v>
      </c>
      <c r="D11" s="34" t="s">
        <v>120</v>
      </c>
      <c r="E11" s="34" t="s">
        <v>121</v>
      </c>
      <c r="F11" s="184"/>
    </row>
    <row r="12" spans="1:6" s="82" customFormat="1" x14ac:dyDescent="0.25">
      <c r="A12" s="128"/>
      <c r="B12" s="129"/>
      <c r="C12" s="130"/>
      <c r="D12" s="130"/>
      <c r="E12" s="131"/>
      <c r="F12" s="183"/>
    </row>
    <row r="13" spans="1:6" s="158" customFormat="1" x14ac:dyDescent="0.25">
      <c r="A13" s="182" t="s">
        <v>171</v>
      </c>
      <c r="B13" s="149">
        <v>1069.82</v>
      </c>
      <c r="C13" s="150" t="s">
        <v>172</v>
      </c>
      <c r="D13" s="150" t="s">
        <v>169</v>
      </c>
      <c r="E13" s="151" t="s">
        <v>173</v>
      </c>
      <c r="F13" s="183"/>
    </row>
    <row r="14" spans="1:6" s="158" customFormat="1" x14ac:dyDescent="0.25">
      <c r="A14" s="182" t="s">
        <v>171</v>
      </c>
      <c r="B14" s="149">
        <v>76.849999999999994</v>
      </c>
      <c r="C14" s="150" t="s">
        <v>175</v>
      </c>
      <c r="D14" s="150" t="s">
        <v>176</v>
      </c>
      <c r="E14" s="151" t="s">
        <v>173</v>
      </c>
      <c r="F14" s="183"/>
    </row>
    <row r="15" spans="1:6" s="158" customFormat="1" x14ac:dyDescent="0.25">
      <c r="A15" s="182">
        <v>43649</v>
      </c>
      <c r="B15" s="149">
        <v>11.45</v>
      </c>
      <c r="C15" s="150" t="s">
        <v>292</v>
      </c>
      <c r="D15" s="150" t="s">
        <v>293</v>
      </c>
      <c r="E15" s="151" t="s">
        <v>173</v>
      </c>
      <c r="F15" s="183"/>
    </row>
    <row r="16" spans="1:6" s="158" customFormat="1" x14ac:dyDescent="0.25">
      <c r="A16" s="182">
        <v>43650</v>
      </c>
      <c r="B16" s="149">
        <v>21.58</v>
      </c>
      <c r="C16" s="150" t="s">
        <v>292</v>
      </c>
      <c r="D16" s="150" t="s">
        <v>293</v>
      </c>
      <c r="E16" s="151" t="s">
        <v>173</v>
      </c>
      <c r="F16" s="183"/>
    </row>
    <row r="17" spans="1:6" s="158" customFormat="1" x14ac:dyDescent="0.25">
      <c r="A17" s="182">
        <v>43651</v>
      </c>
      <c r="B17" s="149">
        <v>16.73</v>
      </c>
      <c r="C17" s="150" t="s">
        <v>292</v>
      </c>
      <c r="D17" s="150" t="s">
        <v>293</v>
      </c>
      <c r="E17" s="151" t="s">
        <v>173</v>
      </c>
      <c r="F17" s="183"/>
    </row>
    <row r="18" spans="1:6" s="158" customFormat="1" x14ac:dyDescent="0.25">
      <c r="A18" s="182">
        <v>43662</v>
      </c>
      <c r="B18" s="149">
        <v>139.61000000000001</v>
      </c>
      <c r="C18" s="150" t="s">
        <v>177</v>
      </c>
      <c r="D18" s="150" t="s">
        <v>169</v>
      </c>
      <c r="E18" s="151" t="s">
        <v>178</v>
      </c>
      <c r="F18" s="183"/>
    </row>
    <row r="19" spans="1:6" s="158" customFormat="1" x14ac:dyDescent="0.25">
      <c r="A19" s="182">
        <v>43662</v>
      </c>
      <c r="B19" s="149">
        <v>140.9</v>
      </c>
      <c r="C19" s="150" t="s">
        <v>177</v>
      </c>
      <c r="D19" s="150" t="s">
        <v>179</v>
      </c>
      <c r="E19" s="151" t="s">
        <v>178</v>
      </c>
      <c r="F19" s="183"/>
    </row>
    <row r="20" spans="1:6" s="158" customFormat="1" x14ac:dyDescent="0.25">
      <c r="A20" s="182">
        <v>43703</v>
      </c>
      <c r="B20" s="149">
        <v>702.43</v>
      </c>
      <c r="C20" s="150" t="s">
        <v>180</v>
      </c>
      <c r="D20" s="150" t="s">
        <v>169</v>
      </c>
      <c r="E20" s="151" t="s">
        <v>173</v>
      </c>
      <c r="F20" s="183"/>
    </row>
    <row r="21" spans="1:6" s="158" customFormat="1" x14ac:dyDescent="0.25">
      <c r="A21" s="182">
        <v>43703</v>
      </c>
      <c r="B21" s="149">
        <v>61.160000000000004</v>
      </c>
      <c r="C21" s="150" t="s">
        <v>209</v>
      </c>
      <c r="D21" s="150" t="s">
        <v>176</v>
      </c>
      <c r="E21" s="151" t="s">
        <v>192</v>
      </c>
      <c r="F21" s="183"/>
    </row>
    <row r="22" spans="1:6" s="158" customFormat="1" x14ac:dyDescent="0.25">
      <c r="A22" s="182">
        <v>43704</v>
      </c>
      <c r="B22" s="149">
        <v>13.03</v>
      </c>
      <c r="C22" s="150" t="s">
        <v>181</v>
      </c>
      <c r="D22" s="150" t="s">
        <v>303</v>
      </c>
      <c r="E22" s="151" t="s">
        <v>173</v>
      </c>
      <c r="F22" s="183"/>
    </row>
    <row r="23" spans="1:6" s="158" customFormat="1" x14ac:dyDescent="0.25">
      <c r="A23" s="182">
        <v>43707</v>
      </c>
      <c r="B23" s="149">
        <v>53.71</v>
      </c>
      <c r="C23" s="150" t="s">
        <v>180</v>
      </c>
      <c r="D23" s="150" t="s">
        <v>174</v>
      </c>
      <c r="E23" s="151" t="s">
        <v>173</v>
      </c>
      <c r="F23" s="183"/>
    </row>
    <row r="24" spans="1:6" s="158" customFormat="1" x14ac:dyDescent="0.25">
      <c r="A24" s="182">
        <v>43707</v>
      </c>
      <c r="B24" s="149">
        <v>64.61</v>
      </c>
      <c r="C24" s="150" t="s">
        <v>288</v>
      </c>
      <c r="D24" s="150" t="s">
        <v>176</v>
      </c>
      <c r="E24" s="151" t="s">
        <v>173</v>
      </c>
      <c r="F24" s="183"/>
    </row>
    <row r="25" spans="1:6" s="158" customFormat="1" x14ac:dyDescent="0.25">
      <c r="A25" s="182">
        <v>43708</v>
      </c>
      <c r="B25" s="149">
        <v>40.58</v>
      </c>
      <c r="C25" s="150" t="s">
        <v>288</v>
      </c>
      <c r="D25" s="150" t="s">
        <v>176</v>
      </c>
      <c r="E25" s="151" t="s">
        <v>192</v>
      </c>
      <c r="F25" s="183"/>
    </row>
    <row r="26" spans="1:6" s="158" customFormat="1" x14ac:dyDescent="0.25">
      <c r="A26" s="182">
        <v>43713</v>
      </c>
      <c r="B26" s="149">
        <v>126.84</v>
      </c>
      <c r="C26" s="150" t="s">
        <v>289</v>
      </c>
      <c r="D26" s="150" t="s">
        <v>261</v>
      </c>
      <c r="E26" s="151" t="s">
        <v>192</v>
      </c>
      <c r="F26" s="183"/>
    </row>
    <row r="27" spans="1:6" s="158" customFormat="1" ht="25" x14ac:dyDescent="0.25">
      <c r="A27" s="182">
        <v>43734</v>
      </c>
      <c r="B27" s="149">
        <v>23.27</v>
      </c>
      <c r="C27" s="150" t="s">
        <v>267</v>
      </c>
      <c r="D27" s="150" t="s">
        <v>176</v>
      </c>
      <c r="E27" s="151" t="s">
        <v>170</v>
      </c>
      <c r="F27" s="183"/>
    </row>
    <row r="28" spans="1:6" s="158" customFormat="1" x14ac:dyDescent="0.25">
      <c r="A28" s="182">
        <v>43738</v>
      </c>
      <c r="B28" s="149">
        <v>11.83</v>
      </c>
      <c r="C28" s="150" t="s">
        <v>268</v>
      </c>
      <c r="D28" s="150" t="s">
        <v>174</v>
      </c>
      <c r="E28" s="185" t="s">
        <v>170</v>
      </c>
      <c r="F28" s="183"/>
    </row>
    <row r="29" spans="1:6" s="158" customFormat="1" x14ac:dyDescent="0.25">
      <c r="A29" s="182">
        <v>43739</v>
      </c>
      <c r="B29" s="149">
        <v>19.29</v>
      </c>
      <c r="C29" s="150" t="s">
        <v>271</v>
      </c>
      <c r="D29" s="150" t="s">
        <v>174</v>
      </c>
      <c r="E29" s="151" t="s">
        <v>184</v>
      </c>
      <c r="F29" s="183"/>
    </row>
    <row r="30" spans="1:6" x14ac:dyDescent="0.25">
      <c r="A30" s="182">
        <v>43740</v>
      </c>
      <c r="B30" s="149">
        <v>50.06</v>
      </c>
      <c r="C30" s="186" t="s">
        <v>269</v>
      </c>
      <c r="D30" s="150" t="s">
        <v>176</v>
      </c>
      <c r="E30" s="151" t="s">
        <v>170</v>
      </c>
    </row>
    <row r="31" spans="1:6" x14ac:dyDescent="0.25">
      <c r="A31" s="182">
        <v>43740</v>
      </c>
      <c r="B31" s="149">
        <v>30.82</v>
      </c>
      <c r="C31" s="186" t="s">
        <v>270</v>
      </c>
      <c r="D31" s="150" t="s">
        <v>174</v>
      </c>
      <c r="E31" s="151" t="s">
        <v>184</v>
      </c>
    </row>
    <row r="32" spans="1:6" x14ac:dyDescent="0.25">
      <c r="A32" s="182">
        <v>43741</v>
      </c>
      <c r="B32" s="149">
        <v>267.62</v>
      </c>
      <c r="C32" s="186" t="s">
        <v>272</v>
      </c>
      <c r="D32" s="150" t="s">
        <v>183</v>
      </c>
      <c r="E32" s="151" t="s">
        <v>184</v>
      </c>
    </row>
    <row r="33" spans="1:6" x14ac:dyDescent="0.25">
      <c r="A33" s="182">
        <v>43745</v>
      </c>
      <c r="B33" s="149">
        <v>7.37</v>
      </c>
      <c r="C33" s="186" t="s">
        <v>273</v>
      </c>
      <c r="D33" s="150" t="s">
        <v>176</v>
      </c>
      <c r="E33" s="151" t="s">
        <v>170</v>
      </c>
    </row>
    <row r="34" spans="1:6" x14ac:dyDescent="0.25">
      <c r="A34" s="182">
        <v>43767</v>
      </c>
      <c r="B34" s="149">
        <v>223.59</v>
      </c>
      <c r="C34" s="150" t="s">
        <v>182</v>
      </c>
      <c r="D34" s="150" t="s">
        <v>183</v>
      </c>
      <c r="E34" s="151" t="s">
        <v>184</v>
      </c>
    </row>
    <row r="35" spans="1:6" x14ac:dyDescent="0.25">
      <c r="A35" s="182">
        <v>43767</v>
      </c>
      <c r="B35" s="149">
        <v>122.88</v>
      </c>
      <c r="C35" s="150" t="s">
        <v>182</v>
      </c>
      <c r="D35" s="150" t="s">
        <v>185</v>
      </c>
      <c r="E35" s="151" t="s">
        <v>184</v>
      </c>
    </row>
    <row r="36" spans="1:6" x14ac:dyDescent="0.25">
      <c r="A36" s="182">
        <v>43810</v>
      </c>
      <c r="B36" s="149">
        <v>648.98</v>
      </c>
      <c r="C36" s="150" t="s">
        <v>177</v>
      </c>
      <c r="D36" s="150" t="s">
        <v>186</v>
      </c>
      <c r="E36" s="151" t="s">
        <v>173</v>
      </c>
    </row>
    <row r="37" spans="1:6" s="158" customFormat="1" x14ac:dyDescent="0.25">
      <c r="A37" s="182">
        <v>43810</v>
      </c>
      <c r="B37" s="149">
        <v>604.61</v>
      </c>
      <c r="C37" s="150" t="s">
        <v>177</v>
      </c>
      <c r="D37" s="150" t="s">
        <v>183</v>
      </c>
      <c r="E37" s="151" t="s">
        <v>173</v>
      </c>
      <c r="F37" s="183"/>
    </row>
    <row r="38" spans="1:6" s="158" customFormat="1" x14ac:dyDescent="0.25">
      <c r="A38" s="182">
        <v>43810</v>
      </c>
      <c r="B38" s="149">
        <v>56.63</v>
      </c>
      <c r="C38" s="150" t="s">
        <v>262</v>
      </c>
      <c r="D38" s="150" t="s">
        <v>176</v>
      </c>
      <c r="E38" s="151" t="s">
        <v>192</v>
      </c>
      <c r="F38" s="183"/>
    </row>
    <row r="39" spans="1:6" s="158" customFormat="1" x14ac:dyDescent="0.25">
      <c r="A39" s="182">
        <v>43810</v>
      </c>
      <c r="B39" s="149">
        <v>124.27</v>
      </c>
      <c r="C39" s="150" t="s">
        <v>177</v>
      </c>
      <c r="D39" s="150" t="s">
        <v>185</v>
      </c>
      <c r="E39" s="151" t="s">
        <v>173</v>
      </c>
      <c r="F39" s="183"/>
    </row>
    <row r="40" spans="1:6" s="158" customFormat="1" x14ac:dyDescent="0.25">
      <c r="A40" s="182">
        <v>43811</v>
      </c>
      <c r="B40" s="149">
        <v>24.06</v>
      </c>
      <c r="C40" s="150" t="s">
        <v>263</v>
      </c>
      <c r="D40" s="150" t="s">
        <v>174</v>
      </c>
      <c r="E40" s="151" t="s">
        <v>173</v>
      </c>
      <c r="F40" s="183"/>
    </row>
    <row r="41" spans="1:6" s="158" customFormat="1" x14ac:dyDescent="0.25">
      <c r="A41" s="182">
        <v>43811</v>
      </c>
      <c r="B41" s="149">
        <v>37.44</v>
      </c>
      <c r="C41" s="150" t="s">
        <v>264</v>
      </c>
      <c r="D41" s="150" t="s">
        <v>174</v>
      </c>
      <c r="E41" s="151" t="s">
        <v>173</v>
      </c>
      <c r="F41" s="183"/>
    </row>
    <row r="42" spans="1:6" s="158" customFormat="1" x14ac:dyDescent="0.25">
      <c r="A42" s="182">
        <v>43812</v>
      </c>
      <c r="B42" s="149">
        <v>16.510000000000002</v>
      </c>
      <c r="C42" s="150" t="s">
        <v>263</v>
      </c>
      <c r="D42" s="150" t="s">
        <v>174</v>
      </c>
      <c r="E42" s="151" t="s">
        <v>173</v>
      </c>
      <c r="F42" s="183"/>
    </row>
    <row r="43" spans="1:6" s="158" customFormat="1" x14ac:dyDescent="0.25">
      <c r="A43" s="182">
        <v>43814</v>
      </c>
      <c r="B43" s="149">
        <v>70.25</v>
      </c>
      <c r="C43" s="150" t="s">
        <v>266</v>
      </c>
      <c r="D43" s="150" t="s">
        <v>176</v>
      </c>
      <c r="E43" s="151" t="s">
        <v>173</v>
      </c>
      <c r="F43" s="183"/>
    </row>
    <row r="44" spans="1:6" s="158" customFormat="1" x14ac:dyDescent="0.25">
      <c r="A44" s="182">
        <v>43949</v>
      </c>
      <c r="B44" s="149">
        <v>993.38</v>
      </c>
      <c r="C44" s="150" t="s">
        <v>187</v>
      </c>
      <c r="D44" s="150" t="s">
        <v>169</v>
      </c>
      <c r="E44" s="151" t="s">
        <v>188</v>
      </c>
      <c r="F44" s="183"/>
    </row>
    <row r="45" spans="1:6" s="158" customFormat="1" x14ac:dyDescent="0.25">
      <c r="F45" s="194"/>
    </row>
    <row r="46" spans="1:6" s="158" customFormat="1" ht="13" x14ac:dyDescent="0.25">
      <c r="A46" s="102" t="s">
        <v>122</v>
      </c>
      <c r="B46" s="103">
        <f>SUM(B12:B44)</f>
        <v>5872.1600000000008</v>
      </c>
      <c r="C46" s="193" t="str">
        <f>IF(SUBTOTAL(3,B13:B44)=SUBTOTAL(103,B13:B44),'Summary and sign-off'!$A$66,'Summary and sign-off'!$A$67)</f>
        <v>Check - there are no hidden rows with data</v>
      </c>
      <c r="D46" s="193" t="e">
        <f>IF('Summary and sign-off'!F73='Summary and sign-off'!F72,'Summary and sign-off'!A69,'Summary and sign-off'!A68)</f>
        <v>#REF!</v>
      </c>
      <c r="E46" s="193"/>
      <c r="F46" s="183"/>
    </row>
    <row r="47" spans="1:6" s="158" customFormat="1" ht="13" x14ac:dyDescent="0.3">
      <c r="A47" s="26"/>
      <c r="B47" s="21"/>
      <c r="C47" s="26"/>
      <c r="D47" s="26"/>
      <c r="E47" s="26"/>
      <c r="F47" s="183"/>
    </row>
    <row r="48" spans="1:6" s="158" customFormat="1" ht="15.5" x14ac:dyDescent="0.25">
      <c r="A48" s="202" t="s">
        <v>123</v>
      </c>
      <c r="B48" s="202"/>
      <c r="C48" s="202"/>
      <c r="D48" s="202"/>
      <c r="E48" s="202"/>
      <c r="F48" s="183"/>
    </row>
    <row r="49" spans="1:6" ht="28.5" customHeight="1" x14ac:dyDescent="0.25">
      <c r="A49" s="34" t="s">
        <v>117</v>
      </c>
      <c r="B49" s="34" t="s">
        <v>62</v>
      </c>
      <c r="C49" s="34" t="s">
        <v>124</v>
      </c>
      <c r="D49" s="34" t="s">
        <v>120</v>
      </c>
      <c r="E49" s="34" t="s">
        <v>121</v>
      </c>
      <c r="F49" s="57"/>
    </row>
    <row r="50" spans="1:6" ht="10.5" customHeight="1" x14ac:dyDescent="0.25">
      <c r="A50" s="128"/>
      <c r="B50" s="129"/>
      <c r="C50" s="130"/>
      <c r="D50" s="130"/>
      <c r="E50" s="131"/>
      <c r="F50" s="26"/>
    </row>
    <row r="51" spans="1:6" ht="24.75" customHeight="1" x14ac:dyDescent="0.35">
      <c r="A51" s="182">
        <v>43632</v>
      </c>
      <c r="B51" s="149">
        <v>73.7</v>
      </c>
      <c r="C51" s="150" t="s">
        <v>189</v>
      </c>
      <c r="D51" s="150" t="s">
        <v>169</v>
      </c>
      <c r="E51" s="151" t="s">
        <v>190</v>
      </c>
      <c r="F51" s="43"/>
    </row>
    <row r="52" spans="1:6" ht="27" customHeight="1" x14ac:dyDescent="0.25">
      <c r="A52" s="182" t="s">
        <v>171</v>
      </c>
      <c r="B52" s="149">
        <v>114.52</v>
      </c>
      <c r="C52" s="150" t="s">
        <v>191</v>
      </c>
      <c r="D52" s="150" t="s">
        <v>176</v>
      </c>
      <c r="E52" s="151" t="s">
        <v>192</v>
      </c>
      <c r="F52" s="44"/>
    </row>
    <row r="53" spans="1:6" s="82" customFormat="1" hidden="1" x14ac:dyDescent="0.25">
      <c r="A53" s="182" t="s">
        <v>171</v>
      </c>
      <c r="B53" s="149">
        <v>199.2</v>
      </c>
      <c r="C53" s="150" t="s">
        <v>172</v>
      </c>
      <c r="D53" s="150" t="s">
        <v>183</v>
      </c>
      <c r="E53" s="151" t="s">
        <v>192</v>
      </c>
      <c r="F53" s="1"/>
    </row>
    <row r="54" spans="1:6" s="158" customFormat="1" x14ac:dyDescent="0.25">
      <c r="A54" s="182">
        <v>43644</v>
      </c>
      <c r="B54" s="149">
        <v>27.13</v>
      </c>
      <c r="C54" s="150" t="s">
        <v>193</v>
      </c>
      <c r="D54" s="150" t="s">
        <v>174</v>
      </c>
      <c r="E54" s="151" t="s">
        <v>194</v>
      </c>
      <c r="F54" s="183"/>
    </row>
    <row r="55" spans="1:6" s="158" customFormat="1" x14ac:dyDescent="0.25">
      <c r="A55" s="182">
        <v>43657</v>
      </c>
      <c r="B55" s="149">
        <v>203.65</v>
      </c>
      <c r="C55" s="150" t="s">
        <v>195</v>
      </c>
      <c r="D55" s="150" t="s">
        <v>196</v>
      </c>
      <c r="E55" s="151" t="s">
        <v>192</v>
      </c>
      <c r="F55" s="183"/>
    </row>
    <row r="56" spans="1:6" s="158" customFormat="1" x14ac:dyDescent="0.25">
      <c r="A56" s="182">
        <v>43658</v>
      </c>
      <c r="B56" s="149">
        <v>475.41</v>
      </c>
      <c r="C56" s="150" t="s">
        <v>197</v>
      </c>
      <c r="D56" s="150" t="s">
        <v>169</v>
      </c>
      <c r="E56" s="151" t="s">
        <v>190</v>
      </c>
      <c r="F56" s="183"/>
    </row>
    <row r="57" spans="1:6" s="158" customFormat="1" x14ac:dyDescent="0.25">
      <c r="A57" s="182">
        <v>43658</v>
      </c>
      <c r="B57" s="149">
        <v>47.480000000000004</v>
      </c>
      <c r="C57" s="150" t="s">
        <v>197</v>
      </c>
      <c r="D57" s="150" t="s">
        <v>198</v>
      </c>
      <c r="E57" s="151" t="s">
        <v>192</v>
      </c>
      <c r="F57" s="183"/>
    </row>
    <row r="58" spans="1:6" s="158" customFormat="1" x14ac:dyDescent="0.25">
      <c r="A58" s="182">
        <v>43662</v>
      </c>
      <c r="B58" s="149">
        <v>417.55</v>
      </c>
      <c r="C58" s="150" t="s">
        <v>177</v>
      </c>
      <c r="D58" s="150" t="s">
        <v>169</v>
      </c>
      <c r="E58" s="151" t="s">
        <v>178</v>
      </c>
      <c r="F58" s="183"/>
    </row>
    <row r="59" spans="1:6" s="158" customFormat="1" x14ac:dyDescent="0.25">
      <c r="A59" s="182">
        <v>43662</v>
      </c>
      <c r="B59" s="149">
        <v>132.37</v>
      </c>
      <c r="C59" s="150" t="s">
        <v>177</v>
      </c>
      <c r="D59" s="150" t="s">
        <v>199</v>
      </c>
      <c r="E59" s="151" t="s">
        <v>192</v>
      </c>
      <c r="F59" s="183"/>
    </row>
    <row r="60" spans="1:6" s="158" customFormat="1" x14ac:dyDescent="0.25">
      <c r="A60" s="182">
        <v>43662</v>
      </c>
      <c r="B60" s="149">
        <v>25.43</v>
      </c>
      <c r="C60" s="150" t="s">
        <v>177</v>
      </c>
      <c r="D60" s="150" t="s">
        <v>174</v>
      </c>
      <c r="E60" s="151" t="s">
        <v>178</v>
      </c>
      <c r="F60" s="183"/>
    </row>
    <row r="61" spans="1:6" s="158" customFormat="1" x14ac:dyDescent="0.25">
      <c r="A61" s="182">
        <v>43674</v>
      </c>
      <c r="B61" s="149">
        <v>585.78</v>
      </c>
      <c r="C61" s="150" t="s">
        <v>200</v>
      </c>
      <c r="D61" s="150" t="s">
        <v>169</v>
      </c>
      <c r="E61" s="151" t="s">
        <v>201</v>
      </c>
      <c r="F61" s="183"/>
    </row>
    <row r="62" spans="1:6" s="158" customFormat="1" x14ac:dyDescent="0.25">
      <c r="A62" s="182">
        <v>43674</v>
      </c>
      <c r="B62" s="149">
        <v>81.960000000000008</v>
      </c>
      <c r="C62" s="150" t="s">
        <v>200</v>
      </c>
      <c r="D62" s="150" t="s">
        <v>202</v>
      </c>
      <c r="E62" s="151" t="s">
        <v>192</v>
      </c>
      <c r="F62" s="183"/>
    </row>
    <row r="63" spans="1:6" s="158" customFormat="1" x14ac:dyDescent="0.25">
      <c r="A63" s="182">
        <v>43674</v>
      </c>
      <c r="B63" s="149">
        <v>207.63</v>
      </c>
      <c r="C63" s="150" t="s">
        <v>200</v>
      </c>
      <c r="D63" s="150" t="s">
        <v>183</v>
      </c>
      <c r="E63" s="151" t="s">
        <v>201</v>
      </c>
      <c r="F63" s="183"/>
    </row>
    <row r="64" spans="1:6" s="158" customFormat="1" x14ac:dyDescent="0.25">
      <c r="A64" s="182">
        <v>43674</v>
      </c>
      <c r="B64" s="149">
        <v>73.22</v>
      </c>
      <c r="C64" s="150" t="s">
        <v>200</v>
      </c>
      <c r="D64" s="150" t="s">
        <v>179</v>
      </c>
      <c r="E64" s="151" t="s">
        <v>201</v>
      </c>
      <c r="F64" s="183"/>
    </row>
    <row r="65" spans="1:6" s="158" customFormat="1" x14ac:dyDescent="0.25">
      <c r="A65" s="182">
        <v>43674</v>
      </c>
      <c r="B65" s="149">
        <v>23.5</v>
      </c>
      <c r="C65" s="150" t="s">
        <v>200</v>
      </c>
      <c r="D65" s="150" t="s">
        <v>174</v>
      </c>
      <c r="E65" s="151" t="s">
        <v>201</v>
      </c>
      <c r="F65" s="183"/>
    </row>
    <row r="66" spans="1:6" s="158" customFormat="1" x14ac:dyDescent="0.25">
      <c r="A66" s="182" t="s">
        <v>203</v>
      </c>
      <c r="B66" s="149">
        <v>335.71</v>
      </c>
      <c r="C66" s="150" t="s">
        <v>204</v>
      </c>
      <c r="D66" s="150" t="s">
        <v>169</v>
      </c>
      <c r="E66" s="151" t="s">
        <v>205</v>
      </c>
      <c r="F66" s="183"/>
    </row>
    <row r="67" spans="1:6" s="158" customFormat="1" x14ac:dyDescent="0.25">
      <c r="A67" s="182">
        <v>43686</v>
      </c>
      <c r="B67" s="149">
        <v>15.26</v>
      </c>
      <c r="C67" s="150" t="s">
        <v>204</v>
      </c>
      <c r="D67" s="150" t="s">
        <v>174</v>
      </c>
      <c r="E67" s="151" t="s">
        <v>205</v>
      </c>
      <c r="F67" s="183"/>
    </row>
    <row r="68" spans="1:6" s="158" customFormat="1" x14ac:dyDescent="0.25">
      <c r="A68" s="182" t="s">
        <v>203</v>
      </c>
      <c r="B68" s="149">
        <v>92.24</v>
      </c>
      <c r="C68" s="150" t="s">
        <v>206</v>
      </c>
      <c r="D68" s="150" t="s">
        <v>176</v>
      </c>
      <c r="E68" s="151" t="s">
        <v>192</v>
      </c>
      <c r="F68" s="183"/>
    </row>
    <row r="69" spans="1:6" s="158" customFormat="1" x14ac:dyDescent="0.25">
      <c r="A69" s="182">
        <v>43695</v>
      </c>
      <c r="B69" s="149">
        <v>305.66000000000003</v>
      </c>
      <c r="C69" s="150" t="s">
        <v>207</v>
      </c>
      <c r="D69" s="150" t="s">
        <v>169</v>
      </c>
      <c r="E69" s="151" t="s">
        <v>201</v>
      </c>
      <c r="F69" s="194"/>
    </row>
    <row r="70" spans="1:6" s="158" customFormat="1" x14ac:dyDescent="0.25">
      <c r="A70" s="182">
        <v>43695</v>
      </c>
      <c r="B70" s="149">
        <v>4</v>
      </c>
      <c r="C70" s="150" t="s">
        <v>207</v>
      </c>
      <c r="D70" s="150" t="s">
        <v>174</v>
      </c>
      <c r="E70" s="151" t="s">
        <v>201</v>
      </c>
      <c r="F70" s="194"/>
    </row>
    <row r="71" spans="1:6" s="158" customFormat="1" x14ac:dyDescent="0.25">
      <c r="A71" s="182">
        <v>43695</v>
      </c>
      <c r="B71" s="149">
        <v>20.5</v>
      </c>
      <c r="C71" s="150" t="s">
        <v>207</v>
      </c>
      <c r="D71" s="150" t="s">
        <v>174</v>
      </c>
      <c r="E71" s="151" t="s">
        <v>201</v>
      </c>
      <c r="F71" s="183"/>
    </row>
    <row r="72" spans="1:6" s="158" customFormat="1" x14ac:dyDescent="0.25">
      <c r="A72" s="182">
        <v>43695</v>
      </c>
      <c r="B72" s="149">
        <v>20</v>
      </c>
      <c r="C72" s="150" t="s">
        <v>207</v>
      </c>
      <c r="D72" s="150" t="s">
        <v>261</v>
      </c>
      <c r="E72" s="151" t="s">
        <v>201</v>
      </c>
      <c r="F72" s="194"/>
    </row>
    <row r="73" spans="1:6" s="158" customFormat="1" x14ac:dyDescent="0.25">
      <c r="A73" s="182">
        <v>43695</v>
      </c>
      <c r="B73" s="149">
        <v>162</v>
      </c>
      <c r="C73" s="150" t="s">
        <v>207</v>
      </c>
      <c r="D73" s="150" t="s">
        <v>183</v>
      </c>
      <c r="E73" s="151" t="s">
        <v>201</v>
      </c>
      <c r="F73" s="194"/>
    </row>
    <row r="74" spans="1:6" s="158" customFormat="1" x14ac:dyDescent="0.25">
      <c r="A74" s="182">
        <v>43695</v>
      </c>
      <c r="B74" s="149">
        <v>95.59</v>
      </c>
      <c r="C74" s="150" t="s">
        <v>207</v>
      </c>
      <c r="D74" s="150" t="s">
        <v>179</v>
      </c>
      <c r="E74" s="151" t="s">
        <v>201</v>
      </c>
      <c r="F74" s="194"/>
    </row>
    <row r="75" spans="1:6" s="158" customFormat="1" x14ac:dyDescent="0.25">
      <c r="A75" s="182">
        <v>43700</v>
      </c>
      <c r="B75" s="149">
        <v>12.66</v>
      </c>
      <c r="C75" s="150" t="s">
        <v>324</v>
      </c>
      <c r="D75" s="150" t="s">
        <v>174</v>
      </c>
      <c r="E75" s="151" t="s">
        <v>208</v>
      </c>
      <c r="F75" s="194"/>
    </row>
    <row r="76" spans="1:6" s="158" customFormat="1" x14ac:dyDescent="0.25">
      <c r="A76" s="182">
        <v>43716</v>
      </c>
      <c r="B76" s="149">
        <v>479.79</v>
      </c>
      <c r="C76" s="150" t="s">
        <v>210</v>
      </c>
      <c r="D76" s="150" t="s">
        <v>169</v>
      </c>
      <c r="E76" s="151" t="s">
        <v>205</v>
      </c>
      <c r="F76" s="183"/>
    </row>
    <row r="77" spans="1:6" s="158" customFormat="1" x14ac:dyDescent="0.25">
      <c r="A77" s="182">
        <v>43721</v>
      </c>
      <c r="B77" s="149">
        <v>237.93</v>
      </c>
      <c r="C77" s="150" t="s">
        <v>211</v>
      </c>
      <c r="D77" s="150" t="s">
        <v>169</v>
      </c>
      <c r="E77" s="151" t="s">
        <v>190</v>
      </c>
      <c r="F77" s="194"/>
    </row>
    <row r="78" spans="1:6" s="158" customFormat="1" x14ac:dyDescent="0.25">
      <c r="A78" s="182">
        <v>43733</v>
      </c>
      <c r="B78" s="149">
        <v>462.08</v>
      </c>
      <c r="C78" s="150" t="s">
        <v>212</v>
      </c>
      <c r="D78" s="150" t="s">
        <v>169</v>
      </c>
      <c r="E78" s="151" t="s">
        <v>213</v>
      </c>
      <c r="F78" s="183"/>
    </row>
    <row r="79" spans="1:6" s="158" customFormat="1" x14ac:dyDescent="0.25">
      <c r="A79" s="182">
        <v>43713</v>
      </c>
      <c r="B79" s="149">
        <v>126.84</v>
      </c>
      <c r="C79" s="150" t="s">
        <v>289</v>
      </c>
      <c r="D79" s="150" t="s">
        <v>261</v>
      </c>
      <c r="E79" s="151" t="s">
        <v>192</v>
      </c>
      <c r="F79" s="183"/>
    </row>
    <row r="80" spans="1:6" s="158" customFormat="1" x14ac:dyDescent="0.25">
      <c r="A80" s="182">
        <v>43714</v>
      </c>
      <c r="B80" s="149">
        <v>76.87</v>
      </c>
      <c r="C80" s="150" t="s">
        <v>289</v>
      </c>
      <c r="D80" s="150" t="s">
        <v>176</v>
      </c>
      <c r="E80" s="151" t="s">
        <v>190</v>
      </c>
      <c r="F80" s="183"/>
    </row>
    <row r="81" spans="1:6" s="158" customFormat="1" x14ac:dyDescent="0.25">
      <c r="A81" s="182">
        <v>43714</v>
      </c>
      <c r="B81" s="149">
        <v>14.7</v>
      </c>
      <c r="C81" s="150" t="s">
        <v>289</v>
      </c>
      <c r="D81" s="150" t="s">
        <v>174</v>
      </c>
      <c r="E81" s="151" t="s">
        <v>190</v>
      </c>
      <c r="F81" s="183"/>
    </row>
    <row r="82" spans="1:6" s="158" customFormat="1" x14ac:dyDescent="0.25">
      <c r="A82" s="148">
        <v>43715</v>
      </c>
      <c r="B82" s="149">
        <v>72.91</v>
      </c>
      <c r="C82" s="150" t="s">
        <v>289</v>
      </c>
      <c r="D82" s="150" t="s">
        <v>176</v>
      </c>
      <c r="E82" s="151" t="s">
        <v>190</v>
      </c>
      <c r="F82" s="183"/>
    </row>
    <row r="83" spans="1:6" s="158" customFormat="1" x14ac:dyDescent="0.25">
      <c r="A83" s="148">
        <v>43715</v>
      </c>
      <c r="B83" s="149">
        <v>47.480000000000004</v>
      </c>
      <c r="C83" s="150" t="s">
        <v>289</v>
      </c>
      <c r="D83" s="150" t="s">
        <v>261</v>
      </c>
      <c r="E83" s="151" t="s">
        <v>192</v>
      </c>
      <c r="F83" s="183"/>
    </row>
    <row r="84" spans="1:6" s="158" customFormat="1" x14ac:dyDescent="0.25">
      <c r="A84" s="148">
        <v>43715</v>
      </c>
      <c r="B84" s="149">
        <v>11.870000000000001</v>
      </c>
      <c r="C84" s="185" t="s">
        <v>294</v>
      </c>
      <c r="D84" s="150" t="s">
        <v>176</v>
      </c>
      <c r="E84" s="151" t="s">
        <v>190</v>
      </c>
      <c r="F84" s="183"/>
    </row>
    <row r="85" spans="1:6" s="158" customFormat="1" x14ac:dyDescent="0.25">
      <c r="A85" s="148">
        <v>43716</v>
      </c>
      <c r="B85" s="149">
        <v>40.58</v>
      </c>
      <c r="C85" s="150" t="s">
        <v>289</v>
      </c>
      <c r="D85" s="150" t="s">
        <v>176</v>
      </c>
      <c r="E85" s="151" t="s">
        <v>205</v>
      </c>
      <c r="F85" s="183"/>
    </row>
    <row r="86" spans="1:6" s="158" customFormat="1" x14ac:dyDescent="0.25">
      <c r="A86" s="148">
        <v>43729</v>
      </c>
      <c r="B86" s="149">
        <v>6.22</v>
      </c>
      <c r="C86" s="150" t="s">
        <v>290</v>
      </c>
      <c r="D86" s="150" t="s">
        <v>261</v>
      </c>
      <c r="E86" s="151" t="s">
        <v>192</v>
      </c>
      <c r="F86" s="183"/>
    </row>
    <row r="87" spans="1:6" s="158" customFormat="1" x14ac:dyDescent="0.25">
      <c r="A87" s="148">
        <v>43732</v>
      </c>
      <c r="B87" s="149">
        <v>83.429999999999993</v>
      </c>
      <c r="C87" s="150" t="s">
        <v>291</v>
      </c>
      <c r="D87" s="150" t="s">
        <v>261</v>
      </c>
      <c r="E87" s="151" t="s">
        <v>192</v>
      </c>
      <c r="F87" s="183"/>
    </row>
    <row r="88" spans="1:6" s="158" customFormat="1" x14ac:dyDescent="0.25">
      <c r="A88" s="148">
        <v>43734</v>
      </c>
      <c r="B88" s="149">
        <v>19.099999999999998</v>
      </c>
      <c r="C88" s="150" t="s">
        <v>291</v>
      </c>
      <c r="D88" s="150" t="s">
        <v>176</v>
      </c>
      <c r="E88" s="150" t="s">
        <v>213</v>
      </c>
      <c r="F88" s="183"/>
    </row>
    <row r="89" spans="1:6" s="158" customFormat="1" x14ac:dyDescent="0.25">
      <c r="A89" s="148">
        <v>43734</v>
      </c>
      <c r="B89" s="149">
        <v>378.77</v>
      </c>
      <c r="C89" s="150" t="s">
        <v>276</v>
      </c>
      <c r="D89" s="150" t="s">
        <v>328</v>
      </c>
      <c r="E89" s="150" t="s">
        <v>213</v>
      </c>
      <c r="F89" s="183"/>
    </row>
    <row r="90" spans="1:6" s="158" customFormat="1" x14ac:dyDescent="0.25">
      <c r="A90" s="182">
        <v>43734</v>
      </c>
      <c r="B90" s="187">
        <v>45.22</v>
      </c>
      <c r="C90" s="186" t="s">
        <v>258</v>
      </c>
      <c r="D90" s="186" t="s">
        <v>259</v>
      </c>
      <c r="E90" s="188" t="s">
        <v>192</v>
      </c>
      <c r="F90" s="183"/>
    </row>
    <row r="91" spans="1:6" s="158" customFormat="1" x14ac:dyDescent="0.25">
      <c r="A91" s="182">
        <v>43738</v>
      </c>
      <c r="B91" s="187">
        <v>46.35</v>
      </c>
      <c r="C91" s="186" t="s">
        <v>307</v>
      </c>
      <c r="D91" s="186" t="s">
        <v>259</v>
      </c>
      <c r="E91" s="188" t="s">
        <v>192</v>
      </c>
      <c r="F91" s="183"/>
    </row>
    <row r="92" spans="1:6" s="158" customFormat="1" x14ac:dyDescent="0.25">
      <c r="A92" s="182">
        <v>43738</v>
      </c>
      <c r="B92" s="149">
        <v>62.29</v>
      </c>
      <c r="C92" s="150" t="s">
        <v>277</v>
      </c>
      <c r="D92" s="150" t="s">
        <v>176</v>
      </c>
      <c r="E92" s="150" t="s">
        <v>192</v>
      </c>
      <c r="F92" s="183"/>
    </row>
    <row r="93" spans="1:6" s="158" customFormat="1" x14ac:dyDescent="0.25">
      <c r="A93" s="182">
        <v>43739</v>
      </c>
      <c r="B93" s="149">
        <v>12.89</v>
      </c>
      <c r="C93" s="150" t="s">
        <v>279</v>
      </c>
      <c r="D93" s="150" t="s">
        <v>174</v>
      </c>
      <c r="E93" s="150" t="s">
        <v>274</v>
      </c>
      <c r="F93" s="183"/>
    </row>
    <row r="94" spans="1:6" s="158" customFormat="1" x14ac:dyDescent="0.25">
      <c r="A94" s="182">
        <v>43739</v>
      </c>
      <c r="B94" s="149">
        <v>36.5</v>
      </c>
      <c r="C94" s="150" t="s">
        <v>218</v>
      </c>
      <c r="D94" s="150" t="s">
        <v>219</v>
      </c>
      <c r="E94" s="150" t="s">
        <v>201</v>
      </c>
      <c r="F94" s="183"/>
    </row>
    <row r="95" spans="1:6" s="158" customFormat="1" x14ac:dyDescent="0.25">
      <c r="A95" s="182">
        <v>43740</v>
      </c>
      <c r="B95" s="149">
        <v>13.57</v>
      </c>
      <c r="C95" s="150" t="s">
        <v>278</v>
      </c>
      <c r="D95" s="150" t="s">
        <v>174</v>
      </c>
      <c r="E95" s="150" t="s">
        <v>274</v>
      </c>
      <c r="F95" s="183"/>
    </row>
    <row r="96" spans="1:6" s="158" customFormat="1" x14ac:dyDescent="0.25">
      <c r="A96" s="182">
        <v>43740</v>
      </c>
      <c r="B96" s="149">
        <v>48.27</v>
      </c>
      <c r="C96" s="150" t="s">
        <v>318</v>
      </c>
      <c r="D96" s="150" t="s">
        <v>317</v>
      </c>
      <c r="E96" s="150" t="s">
        <v>274</v>
      </c>
      <c r="F96" s="183"/>
    </row>
    <row r="97" spans="1:6" s="158" customFormat="1" x14ac:dyDescent="0.25">
      <c r="A97" s="182">
        <v>43740</v>
      </c>
      <c r="B97" s="149">
        <v>789.01</v>
      </c>
      <c r="C97" s="150" t="s">
        <v>218</v>
      </c>
      <c r="D97" s="150" t="s">
        <v>215</v>
      </c>
      <c r="E97" s="150" t="s">
        <v>201</v>
      </c>
      <c r="F97" s="183"/>
    </row>
    <row r="98" spans="1:6" s="158" customFormat="1" x14ac:dyDescent="0.25">
      <c r="A98" s="182">
        <v>43740</v>
      </c>
      <c r="B98" s="187">
        <v>25.43</v>
      </c>
      <c r="C98" s="186" t="s">
        <v>308</v>
      </c>
      <c r="D98" s="186" t="s">
        <v>174</v>
      </c>
      <c r="E98" s="188" t="s">
        <v>178</v>
      </c>
      <c r="F98" s="183"/>
    </row>
    <row r="99" spans="1:6" s="158" customFormat="1" x14ac:dyDescent="0.25">
      <c r="A99" s="182">
        <v>43740</v>
      </c>
      <c r="B99" s="187">
        <v>87.039999999999992</v>
      </c>
      <c r="C99" s="186" t="s">
        <v>260</v>
      </c>
      <c r="D99" s="186" t="s">
        <v>259</v>
      </c>
      <c r="E99" s="188" t="s">
        <v>178</v>
      </c>
      <c r="F99" s="183"/>
    </row>
    <row r="100" spans="1:6" s="158" customFormat="1" x14ac:dyDescent="0.25">
      <c r="A100" s="182">
        <v>43741</v>
      </c>
      <c r="B100" s="149">
        <v>46.8</v>
      </c>
      <c r="C100" s="150" t="s">
        <v>280</v>
      </c>
      <c r="D100" s="150" t="s">
        <v>176</v>
      </c>
      <c r="E100" s="150" t="s">
        <v>190</v>
      </c>
      <c r="F100" s="183"/>
    </row>
    <row r="101" spans="1:6" s="158" customFormat="1" x14ac:dyDescent="0.25">
      <c r="A101" s="182">
        <v>43745</v>
      </c>
      <c r="B101" s="149">
        <v>48.949999999999996</v>
      </c>
      <c r="C101" s="150" t="s">
        <v>281</v>
      </c>
      <c r="D101" s="150" t="s">
        <v>176</v>
      </c>
      <c r="E101" s="150" t="s">
        <v>192</v>
      </c>
      <c r="F101" s="183"/>
    </row>
    <row r="102" spans="1:6" s="158" customFormat="1" x14ac:dyDescent="0.25">
      <c r="A102" s="182">
        <v>43745</v>
      </c>
      <c r="B102" s="149">
        <v>149.22</v>
      </c>
      <c r="C102" s="150" t="s">
        <v>297</v>
      </c>
      <c r="D102" s="150" t="s">
        <v>296</v>
      </c>
      <c r="E102" s="150" t="s">
        <v>178</v>
      </c>
      <c r="F102" s="183"/>
    </row>
    <row r="103" spans="1:6" s="158" customFormat="1" x14ac:dyDescent="0.25">
      <c r="A103" s="182">
        <v>43745</v>
      </c>
      <c r="B103" s="149">
        <v>73.48</v>
      </c>
      <c r="C103" s="150" t="s">
        <v>185</v>
      </c>
      <c r="D103" s="150" t="s">
        <v>176</v>
      </c>
      <c r="E103" s="150" t="s">
        <v>192</v>
      </c>
      <c r="F103" s="183"/>
    </row>
    <row r="104" spans="1:6" s="158" customFormat="1" x14ac:dyDescent="0.25">
      <c r="A104" s="182">
        <v>43746</v>
      </c>
      <c r="B104" s="149">
        <v>22.61</v>
      </c>
      <c r="C104" s="150" t="s">
        <v>185</v>
      </c>
      <c r="D104" s="150" t="s">
        <v>176</v>
      </c>
      <c r="E104" s="150" t="s">
        <v>192</v>
      </c>
      <c r="F104" s="183"/>
    </row>
    <row r="105" spans="1:6" s="158" customFormat="1" x14ac:dyDescent="0.25">
      <c r="A105" s="182">
        <v>43746</v>
      </c>
      <c r="B105" s="149">
        <v>171.26</v>
      </c>
      <c r="C105" s="150" t="s">
        <v>299</v>
      </c>
      <c r="D105" s="150" t="s">
        <v>298</v>
      </c>
      <c r="E105" s="150" t="s">
        <v>192</v>
      </c>
      <c r="F105" s="183"/>
    </row>
    <row r="106" spans="1:6" s="158" customFormat="1" x14ac:dyDescent="0.25">
      <c r="A106" s="182">
        <v>43747</v>
      </c>
      <c r="B106" s="149">
        <v>62.97</v>
      </c>
      <c r="C106" s="150" t="s">
        <v>300</v>
      </c>
      <c r="D106" s="150" t="s">
        <v>301</v>
      </c>
      <c r="E106" s="150" t="s">
        <v>213</v>
      </c>
      <c r="F106" s="183"/>
    </row>
    <row r="107" spans="1:6" s="158" customFormat="1" x14ac:dyDescent="0.25">
      <c r="A107" s="182">
        <v>43747</v>
      </c>
      <c r="B107" s="149">
        <v>52.62</v>
      </c>
      <c r="C107" s="150" t="s">
        <v>282</v>
      </c>
      <c r="D107" s="150" t="s">
        <v>253</v>
      </c>
      <c r="E107" s="150" t="s">
        <v>178</v>
      </c>
      <c r="F107" s="183"/>
    </row>
    <row r="108" spans="1:6" s="158" customFormat="1" x14ac:dyDescent="0.25">
      <c r="A108" s="182">
        <v>43747</v>
      </c>
      <c r="B108" s="149">
        <v>50.76</v>
      </c>
      <c r="C108" s="150" t="s">
        <v>283</v>
      </c>
      <c r="D108" s="150" t="s">
        <v>176</v>
      </c>
      <c r="E108" s="150" t="s">
        <v>192</v>
      </c>
      <c r="F108" s="183"/>
    </row>
    <row r="109" spans="1:6" s="158" customFormat="1" x14ac:dyDescent="0.25">
      <c r="A109" s="182">
        <v>43747</v>
      </c>
      <c r="B109" s="149">
        <v>72.489999999999995</v>
      </c>
      <c r="C109" s="150" t="s">
        <v>218</v>
      </c>
      <c r="D109" s="150" t="s">
        <v>220</v>
      </c>
      <c r="E109" s="150" t="s">
        <v>213</v>
      </c>
      <c r="F109" s="183"/>
    </row>
    <row r="110" spans="1:6" s="158" customFormat="1" x14ac:dyDescent="0.25">
      <c r="A110" s="182">
        <v>43749</v>
      </c>
      <c r="B110" s="149">
        <v>82.52</v>
      </c>
      <c r="C110" s="150" t="s">
        <v>302</v>
      </c>
      <c r="D110" s="150" t="s">
        <v>261</v>
      </c>
      <c r="E110" s="150" t="s">
        <v>192</v>
      </c>
      <c r="F110" s="183"/>
    </row>
    <row r="111" spans="1:6" s="158" customFormat="1" x14ac:dyDescent="0.25">
      <c r="A111" s="182">
        <v>43750</v>
      </c>
      <c r="B111" s="149">
        <v>27.13</v>
      </c>
      <c r="C111" s="150" t="s">
        <v>284</v>
      </c>
      <c r="D111" s="150" t="s">
        <v>174</v>
      </c>
      <c r="E111" s="150" t="s">
        <v>216</v>
      </c>
      <c r="F111" s="183"/>
    </row>
    <row r="112" spans="1:6" s="158" customFormat="1" x14ac:dyDescent="0.25">
      <c r="A112" s="182">
        <v>43750</v>
      </c>
      <c r="B112" s="149">
        <v>229</v>
      </c>
      <c r="C112" s="150" t="s">
        <v>214</v>
      </c>
      <c r="D112" s="150" t="s">
        <v>215</v>
      </c>
      <c r="E112" s="150" t="s">
        <v>216</v>
      </c>
      <c r="F112" s="183"/>
    </row>
    <row r="113" spans="1:6" s="158" customFormat="1" x14ac:dyDescent="0.25">
      <c r="A113" s="182">
        <v>43750</v>
      </c>
      <c r="B113" s="149">
        <v>47</v>
      </c>
      <c r="C113" s="150" t="s">
        <v>214</v>
      </c>
      <c r="D113" s="150" t="s">
        <v>217</v>
      </c>
      <c r="E113" s="150" t="s">
        <v>190</v>
      </c>
      <c r="F113" s="183"/>
    </row>
    <row r="114" spans="1:6" s="158" customFormat="1" x14ac:dyDescent="0.25">
      <c r="A114" s="182">
        <v>43750</v>
      </c>
      <c r="B114" s="149">
        <v>430.57</v>
      </c>
      <c r="C114" s="150" t="s">
        <v>218</v>
      </c>
      <c r="D114" s="150" t="s">
        <v>221</v>
      </c>
      <c r="E114" s="150" t="s">
        <v>201</v>
      </c>
      <c r="F114" s="183"/>
    </row>
    <row r="115" spans="1:6" s="158" customFormat="1" x14ac:dyDescent="0.25">
      <c r="A115" s="182">
        <v>43751</v>
      </c>
      <c r="B115" s="149">
        <v>53.58</v>
      </c>
      <c r="C115" s="150" t="s">
        <v>285</v>
      </c>
      <c r="D115" s="150" t="s">
        <v>176</v>
      </c>
      <c r="E115" s="150" t="s">
        <v>275</v>
      </c>
      <c r="F115" s="183"/>
    </row>
    <row r="116" spans="1:6" s="158" customFormat="1" x14ac:dyDescent="0.25">
      <c r="A116" s="182">
        <v>43758</v>
      </c>
      <c r="B116" s="149">
        <v>161.69999999999999</v>
      </c>
      <c r="C116" s="150" t="s">
        <v>218</v>
      </c>
      <c r="D116" s="150" t="s">
        <v>222</v>
      </c>
      <c r="E116" s="150" t="s">
        <v>192</v>
      </c>
      <c r="F116" s="183"/>
    </row>
    <row r="117" spans="1:6" s="158" customFormat="1" x14ac:dyDescent="0.25">
      <c r="A117" s="182">
        <v>43759</v>
      </c>
      <c r="B117" s="149">
        <v>47.480000000000004</v>
      </c>
      <c r="C117" s="150" t="s">
        <v>286</v>
      </c>
      <c r="D117" s="150" t="s">
        <v>261</v>
      </c>
      <c r="E117" s="150" t="s">
        <v>192</v>
      </c>
      <c r="F117" s="183"/>
    </row>
    <row r="118" spans="1:6" s="158" customFormat="1" x14ac:dyDescent="0.25">
      <c r="A118" s="182">
        <v>43760</v>
      </c>
      <c r="B118" s="149">
        <v>53.13</v>
      </c>
      <c r="C118" s="150" t="s">
        <v>304</v>
      </c>
      <c r="D118" s="150" t="s">
        <v>303</v>
      </c>
      <c r="E118" s="150" t="s">
        <v>190</v>
      </c>
      <c r="F118" s="183"/>
    </row>
    <row r="119" spans="1:6" s="158" customFormat="1" x14ac:dyDescent="0.25">
      <c r="A119" s="182">
        <v>43760</v>
      </c>
      <c r="B119" s="149">
        <v>88</v>
      </c>
      <c r="C119" s="150" t="s">
        <v>305</v>
      </c>
      <c r="D119" s="150" t="s">
        <v>169</v>
      </c>
      <c r="E119" s="150" t="s">
        <v>192</v>
      </c>
      <c r="F119" s="183"/>
    </row>
    <row r="120" spans="1:6" s="158" customFormat="1" x14ac:dyDescent="0.25">
      <c r="A120" s="182">
        <v>43760</v>
      </c>
      <c r="B120" s="149">
        <v>61.92</v>
      </c>
      <c r="C120" s="150" t="s">
        <v>224</v>
      </c>
      <c r="D120" s="150" t="s">
        <v>179</v>
      </c>
      <c r="E120" s="150" t="s">
        <v>225</v>
      </c>
      <c r="F120" s="183"/>
    </row>
    <row r="121" spans="1:6" s="158" customFormat="1" x14ac:dyDescent="0.25">
      <c r="A121" s="182">
        <v>43761</v>
      </c>
      <c r="B121" s="149">
        <v>16.739999999999998</v>
      </c>
      <c r="C121" s="150" t="s">
        <v>223</v>
      </c>
      <c r="D121" s="150" t="s">
        <v>169</v>
      </c>
      <c r="E121" s="150" t="s">
        <v>190</v>
      </c>
      <c r="F121" s="183"/>
    </row>
    <row r="122" spans="1:6" s="158" customFormat="1" x14ac:dyDescent="0.25">
      <c r="A122" s="182">
        <v>43763</v>
      </c>
      <c r="B122" s="149">
        <v>275.83000000000004</v>
      </c>
      <c r="C122" s="150" t="s">
        <v>226</v>
      </c>
      <c r="D122" s="150" t="s">
        <v>169</v>
      </c>
      <c r="E122" s="150" t="s">
        <v>178</v>
      </c>
      <c r="F122" s="183"/>
    </row>
    <row r="123" spans="1:6" s="158" customFormat="1" x14ac:dyDescent="0.25">
      <c r="A123" s="182">
        <v>43764</v>
      </c>
      <c r="B123" s="149">
        <v>318.58</v>
      </c>
      <c r="C123" s="150" t="s">
        <v>226</v>
      </c>
      <c r="D123" s="150" t="s">
        <v>169</v>
      </c>
      <c r="E123" s="150" t="s">
        <v>178</v>
      </c>
      <c r="F123" s="183"/>
    </row>
    <row r="124" spans="1:6" s="158" customFormat="1" x14ac:dyDescent="0.25">
      <c r="A124" s="182">
        <v>43765</v>
      </c>
      <c r="B124" s="149">
        <v>174.12</v>
      </c>
      <c r="C124" s="150" t="s">
        <v>227</v>
      </c>
      <c r="D124" s="150" t="s">
        <v>183</v>
      </c>
      <c r="E124" s="150" t="s">
        <v>192</v>
      </c>
      <c r="F124" s="183"/>
    </row>
    <row r="125" spans="1:6" s="158" customFormat="1" x14ac:dyDescent="0.25">
      <c r="A125" s="182">
        <v>43767</v>
      </c>
      <c r="B125" s="149">
        <v>57.77</v>
      </c>
      <c r="C125" s="150" t="s">
        <v>287</v>
      </c>
      <c r="D125" s="150" t="s">
        <v>176</v>
      </c>
      <c r="E125" s="150" t="s">
        <v>192</v>
      </c>
      <c r="F125" s="183"/>
    </row>
    <row r="126" spans="1:6" s="158" customFormat="1" x14ac:dyDescent="0.25">
      <c r="A126" s="182">
        <v>43768</v>
      </c>
      <c r="B126" s="149">
        <v>186.3</v>
      </c>
      <c r="C126" s="150" t="s">
        <v>228</v>
      </c>
      <c r="D126" s="150" t="s">
        <v>183</v>
      </c>
      <c r="E126" s="151" t="s">
        <v>192</v>
      </c>
      <c r="F126" s="183"/>
    </row>
    <row r="127" spans="1:6" s="158" customFormat="1" x14ac:dyDescent="0.25">
      <c r="A127" s="182">
        <v>43769</v>
      </c>
      <c r="B127" s="149">
        <v>55</v>
      </c>
      <c r="C127" s="150" t="s">
        <v>228</v>
      </c>
      <c r="D127" s="150" t="s">
        <v>185</v>
      </c>
      <c r="E127" s="151" t="s">
        <v>192</v>
      </c>
      <c r="F127" s="183"/>
    </row>
    <row r="128" spans="1:6" s="158" customFormat="1" x14ac:dyDescent="0.25">
      <c r="A128" s="182">
        <v>43777</v>
      </c>
      <c r="B128" s="149">
        <v>432.18</v>
      </c>
      <c r="C128" s="150" t="s">
        <v>229</v>
      </c>
      <c r="D128" s="150" t="s">
        <v>183</v>
      </c>
      <c r="E128" s="151" t="s">
        <v>178</v>
      </c>
      <c r="F128" s="194"/>
    </row>
    <row r="129" spans="1:6" s="158" customFormat="1" x14ac:dyDescent="0.25">
      <c r="A129" s="182">
        <v>43777</v>
      </c>
      <c r="B129" s="149">
        <v>102.79</v>
      </c>
      <c r="C129" s="150" t="s">
        <v>226</v>
      </c>
      <c r="D129" s="150" t="s">
        <v>169</v>
      </c>
      <c r="E129" s="151" t="s">
        <v>178</v>
      </c>
      <c r="F129" s="183"/>
    </row>
    <row r="130" spans="1:6" s="158" customFormat="1" x14ac:dyDescent="0.25">
      <c r="A130" s="182">
        <v>43777</v>
      </c>
      <c r="B130" s="149">
        <v>116.15</v>
      </c>
      <c r="C130" s="150" t="s">
        <v>226</v>
      </c>
      <c r="D130" s="150" t="s">
        <v>179</v>
      </c>
      <c r="E130" s="151" t="s">
        <v>178</v>
      </c>
      <c r="F130" s="194"/>
    </row>
    <row r="131" spans="1:6" s="158" customFormat="1" x14ac:dyDescent="0.25">
      <c r="A131" s="182">
        <v>43797</v>
      </c>
      <c r="B131" s="149">
        <v>810.63</v>
      </c>
      <c r="C131" s="150" t="s">
        <v>230</v>
      </c>
      <c r="D131" s="150" t="s">
        <v>169</v>
      </c>
      <c r="E131" s="151" t="s">
        <v>231</v>
      </c>
      <c r="F131" s="183"/>
    </row>
    <row r="132" spans="1:6" s="158" customFormat="1" x14ac:dyDescent="0.25">
      <c r="A132" s="182">
        <v>43797</v>
      </c>
      <c r="B132" s="149">
        <v>278.31</v>
      </c>
      <c r="C132" s="150" t="s">
        <v>230</v>
      </c>
      <c r="D132" s="150" t="s">
        <v>183</v>
      </c>
      <c r="E132" s="151" t="s">
        <v>192</v>
      </c>
      <c r="F132" s="183"/>
    </row>
    <row r="133" spans="1:6" s="158" customFormat="1" x14ac:dyDescent="0.25">
      <c r="A133" s="182">
        <v>43797</v>
      </c>
      <c r="B133" s="149">
        <v>50.87</v>
      </c>
      <c r="C133" s="150" t="s">
        <v>306</v>
      </c>
      <c r="D133" s="150" t="s">
        <v>261</v>
      </c>
      <c r="E133" s="151" t="s">
        <v>231</v>
      </c>
      <c r="F133" s="183"/>
    </row>
    <row r="134" spans="1:6" s="158" customFormat="1" x14ac:dyDescent="0.25">
      <c r="A134" s="182">
        <v>43804</v>
      </c>
      <c r="B134" s="149">
        <v>6.22</v>
      </c>
      <c r="C134" s="150" t="s">
        <v>319</v>
      </c>
      <c r="D134" s="150" t="s">
        <v>261</v>
      </c>
      <c r="E134" s="151" t="s">
        <v>192</v>
      </c>
      <c r="F134" s="183"/>
    </row>
    <row r="135" spans="1:6" s="158" customFormat="1" x14ac:dyDescent="0.25">
      <c r="A135" s="182">
        <v>43814</v>
      </c>
      <c r="B135" s="149">
        <v>47.14</v>
      </c>
      <c r="C135" s="150" t="s">
        <v>265</v>
      </c>
      <c r="D135" s="150" t="s">
        <v>176</v>
      </c>
      <c r="E135" s="151" t="s">
        <v>192</v>
      </c>
      <c r="F135" s="183"/>
    </row>
    <row r="136" spans="1:6" s="158" customFormat="1" x14ac:dyDescent="0.25">
      <c r="A136" s="182">
        <v>43847</v>
      </c>
      <c r="B136" s="149">
        <v>280.3</v>
      </c>
      <c r="C136" s="150" t="s">
        <v>329</v>
      </c>
      <c r="D136" s="150" t="s">
        <v>169</v>
      </c>
      <c r="E136" s="151" t="s">
        <v>205</v>
      </c>
      <c r="F136" s="183"/>
    </row>
    <row r="137" spans="1:6" s="158" customFormat="1" x14ac:dyDescent="0.25">
      <c r="A137" s="182">
        <v>43856</v>
      </c>
      <c r="B137" s="149">
        <v>222</v>
      </c>
      <c r="C137" s="150" t="s">
        <v>235</v>
      </c>
      <c r="D137" s="150" t="s">
        <v>183</v>
      </c>
      <c r="E137" s="151" t="s">
        <v>178</v>
      </c>
      <c r="F137" s="183"/>
    </row>
    <row r="138" spans="1:6" s="158" customFormat="1" x14ac:dyDescent="0.25">
      <c r="A138" s="182">
        <v>43856</v>
      </c>
      <c r="B138" s="149">
        <v>64.2</v>
      </c>
      <c r="C138" s="150" t="s">
        <v>235</v>
      </c>
      <c r="D138" s="150" t="s">
        <v>234</v>
      </c>
      <c r="E138" s="151" t="s">
        <v>178</v>
      </c>
      <c r="F138" s="183"/>
    </row>
    <row r="139" spans="1:6" s="158" customFormat="1" x14ac:dyDescent="0.25">
      <c r="A139" s="182">
        <v>43856</v>
      </c>
      <c r="B139" s="149">
        <v>537.91</v>
      </c>
      <c r="C139" s="150" t="s">
        <v>235</v>
      </c>
      <c r="D139" s="150" t="s">
        <v>169</v>
      </c>
      <c r="E139" s="151" t="s">
        <v>190</v>
      </c>
      <c r="F139" s="183"/>
    </row>
    <row r="140" spans="1:6" s="158" customFormat="1" x14ac:dyDescent="0.25">
      <c r="A140" s="182">
        <v>43860</v>
      </c>
      <c r="B140" s="149">
        <v>13.9</v>
      </c>
      <c r="C140" s="150" t="s">
        <v>255</v>
      </c>
      <c r="D140" s="150" t="s">
        <v>176</v>
      </c>
      <c r="E140" s="151" t="s">
        <v>192</v>
      </c>
      <c r="F140" s="183"/>
    </row>
    <row r="141" spans="1:6" s="158" customFormat="1" x14ac:dyDescent="0.25">
      <c r="A141" s="182">
        <v>43865</v>
      </c>
      <c r="B141" s="187">
        <v>47.14</v>
      </c>
      <c r="C141" s="186" t="s">
        <v>309</v>
      </c>
      <c r="D141" s="186" t="s">
        <v>176</v>
      </c>
      <c r="E141" s="188" t="s">
        <v>192</v>
      </c>
      <c r="F141" s="183"/>
    </row>
    <row r="142" spans="1:6" s="158" customFormat="1" x14ac:dyDescent="0.25">
      <c r="A142" s="182">
        <v>43865</v>
      </c>
      <c r="B142" s="149">
        <v>679.31</v>
      </c>
      <c r="C142" s="150" t="s">
        <v>330</v>
      </c>
      <c r="D142" s="150" t="s">
        <v>169</v>
      </c>
      <c r="E142" s="151" t="s">
        <v>232</v>
      </c>
      <c r="F142" s="183"/>
    </row>
    <row r="143" spans="1:6" s="158" customFormat="1" x14ac:dyDescent="0.25">
      <c r="A143" s="182">
        <v>43865</v>
      </c>
      <c r="B143" s="149">
        <v>724.01</v>
      </c>
      <c r="C143" s="150" t="s">
        <v>233</v>
      </c>
      <c r="D143" s="150" t="s">
        <v>183</v>
      </c>
      <c r="E143" s="151" t="s">
        <v>232</v>
      </c>
      <c r="F143" s="183"/>
    </row>
    <row r="144" spans="1:6" s="158" customFormat="1" x14ac:dyDescent="0.25">
      <c r="A144" s="182">
        <v>43865</v>
      </c>
      <c r="B144" s="149">
        <v>167.04</v>
      </c>
      <c r="C144" s="150" t="s">
        <v>330</v>
      </c>
      <c r="D144" s="150" t="s">
        <v>234</v>
      </c>
      <c r="E144" s="151" t="s">
        <v>232</v>
      </c>
      <c r="F144" s="183"/>
    </row>
    <row r="145" spans="1:6" s="158" customFormat="1" x14ac:dyDescent="0.25">
      <c r="A145" s="182">
        <v>43866</v>
      </c>
      <c r="B145" s="187">
        <v>47.480000000000004</v>
      </c>
      <c r="C145" s="186" t="s">
        <v>321</v>
      </c>
      <c r="D145" s="186" t="s">
        <v>320</v>
      </c>
      <c r="E145" s="188" t="s">
        <v>256</v>
      </c>
      <c r="F145" s="183"/>
    </row>
    <row r="146" spans="1:6" s="158" customFormat="1" x14ac:dyDescent="0.25">
      <c r="A146" s="182">
        <v>43866</v>
      </c>
      <c r="B146" s="187">
        <v>79.56</v>
      </c>
      <c r="C146" s="186" t="s">
        <v>310</v>
      </c>
      <c r="D146" s="186" t="s">
        <v>303</v>
      </c>
      <c r="E146" s="188" t="s">
        <v>256</v>
      </c>
      <c r="F146" s="183"/>
    </row>
    <row r="147" spans="1:6" s="158" customFormat="1" x14ac:dyDescent="0.25">
      <c r="A147" s="182">
        <v>43867</v>
      </c>
      <c r="B147" s="187">
        <v>72.800000000000011</v>
      </c>
      <c r="C147" s="186" t="s">
        <v>257</v>
      </c>
      <c r="D147" s="186" t="s">
        <v>176</v>
      </c>
      <c r="E147" s="188" t="s">
        <v>192</v>
      </c>
      <c r="F147" s="183"/>
    </row>
    <row r="148" spans="1:6" s="158" customFormat="1" x14ac:dyDescent="0.25">
      <c r="A148" s="182">
        <v>43873</v>
      </c>
      <c r="B148" s="187">
        <v>326.13</v>
      </c>
      <c r="C148" s="186" t="s">
        <v>322</v>
      </c>
      <c r="D148" s="186" t="s">
        <v>311</v>
      </c>
      <c r="E148" s="188" t="s">
        <v>192</v>
      </c>
      <c r="F148" s="183"/>
    </row>
    <row r="149" spans="1:6" s="158" customFormat="1" x14ac:dyDescent="0.25">
      <c r="A149" s="182">
        <v>43878</v>
      </c>
      <c r="B149" s="187">
        <v>352.81</v>
      </c>
      <c r="C149" s="186" t="s">
        <v>313</v>
      </c>
      <c r="D149" s="186" t="s">
        <v>312</v>
      </c>
      <c r="E149" s="188" t="s">
        <v>192</v>
      </c>
      <c r="F149" s="183"/>
    </row>
    <row r="150" spans="1:6" s="158" customFormat="1" x14ac:dyDescent="0.25">
      <c r="A150" s="182">
        <v>43888</v>
      </c>
      <c r="B150" s="187">
        <v>727.77</v>
      </c>
      <c r="C150" s="186" t="s">
        <v>315</v>
      </c>
      <c r="D150" s="186" t="s">
        <v>314</v>
      </c>
      <c r="E150" s="188" t="s">
        <v>192</v>
      </c>
      <c r="F150" s="183"/>
    </row>
    <row r="151" spans="1:6" s="158" customFormat="1" x14ac:dyDescent="0.25">
      <c r="A151" s="182">
        <v>43920</v>
      </c>
      <c r="B151" s="149">
        <v>18.230000000000018</v>
      </c>
      <c r="C151" s="150" t="s">
        <v>238</v>
      </c>
      <c r="D151" s="150" t="s">
        <v>169</v>
      </c>
      <c r="E151" s="151" t="s">
        <v>225</v>
      </c>
      <c r="F151" s="183"/>
    </row>
    <row r="152" spans="1:6" s="158" customFormat="1" x14ac:dyDescent="0.25">
      <c r="A152" s="182">
        <v>43923</v>
      </c>
      <c r="B152" s="149">
        <v>54.62</v>
      </c>
      <c r="C152" s="150" t="s">
        <v>253</v>
      </c>
      <c r="D152" s="150" t="s">
        <v>253</v>
      </c>
      <c r="E152" s="151" t="s">
        <v>254</v>
      </c>
      <c r="F152" s="183"/>
    </row>
    <row r="153" spans="1:6" s="158" customFormat="1" x14ac:dyDescent="0.25">
      <c r="A153" s="182">
        <v>43956</v>
      </c>
      <c r="B153" s="149">
        <v>18.230000000000018</v>
      </c>
      <c r="C153" s="150" t="s">
        <v>236</v>
      </c>
      <c r="D153" s="150" t="s">
        <v>169</v>
      </c>
      <c r="E153" s="151" t="s">
        <v>190</v>
      </c>
      <c r="F153" s="183"/>
    </row>
    <row r="154" spans="1:6" s="158" customFormat="1" x14ac:dyDescent="0.25">
      <c r="A154" s="182">
        <v>43957</v>
      </c>
      <c r="B154" s="149">
        <v>13.460000000000036</v>
      </c>
      <c r="C154" s="150" t="s">
        <v>237</v>
      </c>
      <c r="D154" s="150" t="s">
        <v>169</v>
      </c>
      <c r="E154" s="151" t="s">
        <v>190</v>
      </c>
      <c r="F154" s="183"/>
    </row>
    <row r="155" spans="1:6" s="158" customFormat="1" x14ac:dyDescent="0.25">
      <c r="A155" s="182">
        <v>43984</v>
      </c>
      <c r="B155" s="149">
        <v>14.7</v>
      </c>
      <c r="C155" s="150" t="s">
        <v>327</v>
      </c>
      <c r="D155" s="186" t="s">
        <v>317</v>
      </c>
      <c r="E155" s="188" t="s">
        <v>192</v>
      </c>
      <c r="F155" s="183"/>
    </row>
    <row r="156" spans="1:6" s="158" customFormat="1" x14ac:dyDescent="0.25">
      <c r="F156" s="194"/>
    </row>
    <row r="157" spans="1:6" s="158" customFormat="1" x14ac:dyDescent="0.25">
      <c r="A157" s="182"/>
      <c r="B157" s="149"/>
      <c r="C157" s="150"/>
      <c r="D157" s="150"/>
      <c r="E157" s="151"/>
      <c r="F157" s="183"/>
    </row>
    <row r="158" spans="1:6" s="158" customFormat="1" x14ac:dyDescent="0.25">
      <c r="A158" s="148"/>
      <c r="B158" s="149"/>
      <c r="C158" s="150"/>
      <c r="D158" s="150"/>
      <c r="E158" s="151"/>
      <c r="F158" s="183"/>
    </row>
    <row r="159" spans="1:6" s="158" customFormat="1" x14ac:dyDescent="0.25">
      <c r="A159" s="138"/>
      <c r="B159" s="139"/>
      <c r="C159" s="140"/>
      <c r="D159" s="140"/>
      <c r="E159" s="141"/>
      <c r="F159" s="183"/>
    </row>
    <row r="160" spans="1:6" s="158" customFormat="1" ht="13" x14ac:dyDescent="0.25">
      <c r="A160" s="102" t="s">
        <v>125</v>
      </c>
      <c r="B160" s="103">
        <f>SUM(B50:B159)</f>
        <v>16400.71</v>
      </c>
      <c r="C160" s="193" t="str">
        <f>IF(SUBTOTAL(3,B50:B159)=SUBTOTAL(103,B50:B159),'Summary and sign-off'!$A$66,'Summary and sign-off'!$A$67)</f>
        <v>Error - this total includes data from 'hidden' rows</v>
      </c>
      <c r="D160" s="203" t="e">
        <f>IF('Summary and sign-off'!F74='Summary and sign-off'!F72,'Summary and sign-off'!A69,'Summary and sign-off'!A68)</f>
        <v>#REF!</v>
      </c>
      <c r="E160" s="203"/>
      <c r="F160" s="183"/>
    </row>
    <row r="161" spans="1:6" s="158" customFormat="1" ht="13" x14ac:dyDescent="0.3">
      <c r="A161" s="26"/>
      <c r="B161" s="21"/>
      <c r="C161" s="26"/>
      <c r="D161" s="26"/>
      <c r="E161" s="26"/>
      <c r="F161" s="183"/>
    </row>
    <row r="162" spans="1:6" s="158" customFormat="1" ht="15.5" x14ac:dyDescent="0.25">
      <c r="A162" s="202" t="s">
        <v>126</v>
      </c>
      <c r="B162" s="202"/>
      <c r="C162" s="202"/>
      <c r="D162" s="202"/>
      <c r="E162" s="202"/>
      <c r="F162" s="183"/>
    </row>
    <row r="163" spans="1:6" s="158" customFormat="1" ht="25.5" x14ac:dyDescent="0.25">
      <c r="A163" s="34" t="s">
        <v>117</v>
      </c>
      <c r="B163" s="34" t="s">
        <v>62</v>
      </c>
      <c r="C163" s="34" t="s">
        <v>127</v>
      </c>
      <c r="D163" s="34" t="s">
        <v>128</v>
      </c>
      <c r="E163" s="34" t="s">
        <v>121</v>
      </c>
      <c r="F163" s="183"/>
    </row>
    <row r="164" spans="1:6" s="158" customFormat="1" x14ac:dyDescent="0.25">
      <c r="A164" s="128"/>
      <c r="B164" s="129"/>
      <c r="C164" s="130"/>
      <c r="D164" s="130"/>
      <c r="E164" s="131"/>
      <c r="F164" s="183"/>
    </row>
    <row r="165" spans="1:6" s="158" customFormat="1" x14ac:dyDescent="0.25">
      <c r="A165" s="182">
        <v>43677</v>
      </c>
      <c r="B165" s="149">
        <v>40.92</v>
      </c>
      <c r="C165" s="150" t="s">
        <v>239</v>
      </c>
      <c r="D165" s="150" t="s">
        <v>176</v>
      </c>
      <c r="E165" s="151" t="s">
        <v>192</v>
      </c>
      <c r="F165" s="183"/>
    </row>
    <row r="166" spans="1:6" s="82" customFormat="1" x14ac:dyDescent="0.25">
      <c r="A166" s="182" t="s">
        <v>203</v>
      </c>
      <c r="B166" s="149">
        <v>60.14</v>
      </c>
      <c r="C166" s="150" t="s">
        <v>204</v>
      </c>
      <c r="D166" s="150" t="s">
        <v>176</v>
      </c>
      <c r="E166" s="151" t="s">
        <v>192</v>
      </c>
      <c r="F166" s="183"/>
    </row>
    <row r="167" spans="1:6" s="82" customFormat="1" hidden="1" x14ac:dyDescent="0.25">
      <c r="A167" s="148">
        <v>43999</v>
      </c>
      <c r="B167" s="149">
        <v>23.51</v>
      </c>
      <c r="C167" s="150" t="s">
        <v>295</v>
      </c>
      <c r="D167" s="150" t="s">
        <v>176</v>
      </c>
      <c r="E167" s="151" t="s">
        <v>192</v>
      </c>
      <c r="F167" s="1"/>
    </row>
    <row r="168" spans="1:6" ht="10.5" customHeight="1" x14ac:dyDescent="0.25">
      <c r="A168" s="148"/>
      <c r="B168" s="149"/>
      <c r="C168" s="150"/>
      <c r="D168" s="150"/>
      <c r="E168" s="151"/>
      <c r="F168" s="26"/>
    </row>
    <row r="169" spans="1:6" s="82" customFormat="1" hidden="1" x14ac:dyDescent="0.25">
      <c r="A169" s="128"/>
      <c r="B169" s="129"/>
      <c r="C169" s="130"/>
      <c r="D169" s="130"/>
      <c r="E169" s="131"/>
      <c r="F169" s="1"/>
    </row>
    <row r="170" spans="1:6" s="82" customFormat="1" ht="13" x14ac:dyDescent="0.25">
      <c r="A170" s="102" t="s">
        <v>129</v>
      </c>
      <c r="B170" s="103">
        <f>SUM(B164:B169)</f>
        <v>124.57000000000001</v>
      </c>
      <c r="C170" s="193" t="str">
        <f>IF(SUBTOTAL(3,B164:B169)=SUBTOTAL(103,B164:B169),'Summary and sign-off'!$A$66,'Summary and sign-off'!$A$67)</f>
        <v>Error - this total includes data from 'hidden' rows</v>
      </c>
      <c r="D170" s="203" t="e">
        <f>IF('Summary and sign-off'!F75='Summary and sign-off'!F72,'Summary and sign-off'!A69,'Summary and sign-off'!A68)</f>
        <v>#REF!</v>
      </c>
      <c r="E170" s="203"/>
      <c r="F170" s="1"/>
    </row>
    <row r="171" spans="1:6" s="82" customFormat="1" ht="13" x14ac:dyDescent="0.3">
      <c r="A171" s="26"/>
      <c r="B171" s="87"/>
      <c r="C171" s="21"/>
      <c r="D171" s="26"/>
      <c r="E171" s="26"/>
      <c r="F171" s="1"/>
    </row>
    <row r="172" spans="1:6" s="82" customFormat="1" ht="14" x14ac:dyDescent="0.25">
      <c r="A172" s="45" t="s">
        <v>130</v>
      </c>
      <c r="B172" s="88">
        <f>B46+B160+B170</f>
        <v>22397.439999999999</v>
      </c>
      <c r="C172" s="46"/>
      <c r="D172" s="46"/>
      <c r="E172" s="46"/>
      <c r="F172" s="1"/>
    </row>
    <row r="173" spans="1:6" s="82" customFormat="1" ht="13" x14ac:dyDescent="0.3">
      <c r="A173" s="26"/>
      <c r="B173" s="21"/>
      <c r="C173" s="26"/>
      <c r="D173" s="26"/>
      <c r="E173" s="26"/>
      <c r="F173" s="1"/>
    </row>
    <row r="174" spans="1:6" s="82" customFormat="1" ht="13" x14ac:dyDescent="0.3">
      <c r="A174" s="47" t="s">
        <v>73</v>
      </c>
      <c r="B174" s="24"/>
      <c r="C174" s="25"/>
      <c r="D174" s="25"/>
      <c r="E174" s="25"/>
      <c r="F174" s="1"/>
    </row>
    <row r="175" spans="1:6" s="82" customFormat="1" x14ac:dyDescent="0.25">
      <c r="A175" s="22" t="s">
        <v>131</v>
      </c>
      <c r="B175" s="48"/>
      <c r="C175" s="48"/>
      <c r="D175" s="31"/>
      <c r="E175" s="31"/>
      <c r="F175" s="1"/>
    </row>
    <row r="176" spans="1:6" s="82" customFormat="1" x14ac:dyDescent="0.25">
      <c r="A176" s="30" t="s">
        <v>132</v>
      </c>
      <c r="B176" s="26"/>
      <c r="C176" s="31"/>
      <c r="D176" s="26"/>
      <c r="E176" s="31"/>
      <c r="F176" s="1"/>
    </row>
    <row r="177" spans="1:6" s="82" customFormat="1" hidden="1" x14ac:dyDescent="0.25">
      <c r="A177" s="30" t="s">
        <v>133</v>
      </c>
      <c r="B177" s="31"/>
      <c r="C177" s="31"/>
      <c r="D177" s="31"/>
      <c r="E177" s="49"/>
      <c r="F177" s="1"/>
    </row>
    <row r="178" spans="1:6" ht="19.5" customHeight="1" x14ac:dyDescent="0.3">
      <c r="A178" s="22" t="s">
        <v>79</v>
      </c>
      <c r="B178" s="24"/>
      <c r="C178" s="25"/>
      <c r="D178" s="25"/>
      <c r="E178" s="25"/>
      <c r="F178" s="42"/>
    </row>
    <row r="179" spans="1:6" ht="10.5" customHeight="1" x14ac:dyDescent="0.25">
      <c r="A179" s="30" t="s">
        <v>134</v>
      </c>
      <c r="B179" s="26"/>
      <c r="C179" s="31"/>
      <c r="D179" s="26"/>
      <c r="E179" s="31"/>
      <c r="F179" s="26"/>
    </row>
    <row r="180" spans="1:6" ht="34.5" customHeight="1" x14ac:dyDescent="0.25">
      <c r="A180" s="30" t="s">
        <v>135</v>
      </c>
      <c r="B180" s="31"/>
      <c r="C180" s="31"/>
      <c r="D180" s="31"/>
      <c r="E180" s="49"/>
      <c r="F180" s="25"/>
    </row>
    <row r="181" spans="1:6" x14ac:dyDescent="0.25">
      <c r="A181" s="35" t="s">
        <v>136</v>
      </c>
      <c r="B181" s="35"/>
      <c r="C181" s="35"/>
      <c r="D181" s="35"/>
      <c r="E181" s="49"/>
      <c r="F181" s="26"/>
    </row>
    <row r="182" spans="1:6" x14ac:dyDescent="0.25">
      <c r="A182" s="37"/>
      <c r="B182" s="26"/>
      <c r="C182" s="26"/>
      <c r="D182" s="26"/>
      <c r="E182" s="42"/>
      <c r="F182" s="26" t="s">
        <v>323</v>
      </c>
    </row>
    <row r="183" spans="1:6" ht="12.65" customHeight="1" x14ac:dyDescent="0.3">
      <c r="A183" s="165" t="s">
        <v>325</v>
      </c>
      <c r="B183" s="26"/>
      <c r="C183" s="26"/>
      <c r="D183" s="26"/>
      <c r="E183" s="42"/>
      <c r="F183" s="26"/>
    </row>
    <row r="184" spans="1:6" ht="13" customHeight="1" x14ac:dyDescent="0.25">
      <c r="A184" s="192" t="s">
        <v>326</v>
      </c>
      <c r="F184" s="26"/>
    </row>
    <row r="185" spans="1:6" x14ac:dyDescent="0.25">
      <c r="F185" s="42"/>
    </row>
    <row r="186" spans="1:6" x14ac:dyDescent="0.25">
      <c r="F186" s="26"/>
    </row>
    <row r="187" spans="1:6" ht="13" customHeight="1" x14ac:dyDescent="0.25">
      <c r="F187" s="26"/>
    </row>
    <row r="188" spans="1:6" x14ac:dyDescent="0.25">
      <c r="F188" s="42"/>
    </row>
    <row r="189" spans="1:6" x14ac:dyDescent="0.25">
      <c r="F189" s="42"/>
    </row>
    <row r="190" spans="1:6" x14ac:dyDescent="0.25">
      <c r="F190" s="42"/>
    </row>
    <row r="191" spans="1:6" x14ac:dyDescent="0.25">
      <c r="A191" s="50"/>
      <c r="B191" s="42"/>
      <c r="C191" s="42"/>
      <c r="D191" s="42"/>
      <c r="E191" s="42"/>
      <c r="F191" s="42"/>
    </row>
    <row r="192" spans="1:6" x14ac:dyDescent="0.25">
      <c r="A192" s="50"/>
      <c r="B192" s="42"/>
      <c r="C192" s="42"/>
      <c r="D192" s="42"/>
      <c r="E192" s="42"/>
    </row>
    <row r="193" spans="1:6" x14ac:dyDescent="0.25">
      <c r="A193" s="50"/>
      <c r="B193" s="42"/>
      <c r="C193" s="42"/>
      <c r="D193" s="42"/>
      <c r="E193" s="42"/>
    </row>
    <row r="194" spans="1:6" x14ac:dyDescent="0.25">
      <c r="A194" s="50"/>
      <c r="B194" s="42"/>
      <c r="C194" s="42"/>
      <c r="D194" s="42"/>
      <c r="E194" s="42"/>
    </row>
    <row r="195" spans="1:6" x14ac:dyDescent="0.25">
      <c r="A195" s="50"/>
      <c r="B195" s="42"/>
      <c r="C195" s="42"/>
      <c r="D195" s="42"/>
      <c r="E195" s="42"/>
    </row>
    <row r="196" spans="1:6" ht="12.75" customHeight="1" x14ac:dyDescent="0.25"/>
    <row r="197" spans="1:6" x14ac:dyDescent="0.25"/>
    <row r="198" spans="1:6" x14ac:dyDescent="0.25"/>
    <row r="199" spans="1:6" x14ac:dyDescent="0.25">
      <c r="F199" s="42"/>
    </row>
    <row r="200" spans="1:6" x14ac:dyDescent="0.25">
      <c r="F200" s="42"/>
    </row>
    <row r="201" spans="1:6" x14ac:dyDescent="0.25">
      <c r="F201" s="42"/>
    </row>
    <row r="202" spans="1:6" x14ac:dyDescent="0.25">
      <c r="F202" s="42"/>
    </row>
    <row r="203" spans="1:6" x14ac:dyDescent="0.25">
      <c r="F203" s="42"/>
    </row>
    <row r="204" spans="1:6" x14ac:dyDescent="0.25"/>
    <row r="205" spans="1:6" x14ac:dyDescent="0.25"/>
    <row r="206" spans="1:6" x14ac:dyDescent="0.25"/>
    <row r="207" spans="1:6" x14ac:dyDescent="0.25"/>
    <row r="208" spans="1:6"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sheetData>
  <sheetProtection formatCells="0" formatRows="0" insertColumns="0" insertRows="0" deleteRows="0"/>
  <mergeCells count="14">
    <mergeCell ref="B6:E6"/>
    <mergeCell ref="A1:E1"/>
    <mergeCell ref="B2:E2"/>
    <mergeCell ref="B3:E3"/>
    <mergeCell ref="B4:E4"/>
    <mergeCell ref="B5:E5"/>
    <mergeCell ref="A162:E162"/>
    <mergeCell ref="D170:E170"/>
    <mergeCell ref="B7:E7"/>
    <mergeCell ref="A8:E8"/>
    <mergeCell ref="A9:E9"/>
    <mergeCell ref="A10:E10"/>
    <mergeCell ref="A48:E48"/>
    <mergeCell ref="D160:E16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4 A169 A157:A159 A12:A44 A50:A81 A90:A155">
      <formula1>$B$4</formula1>
      <formula2>$B$5</formula2>
    </dataValidation>
    <dataValidation allowBlank="1" showInputMessage="1" showErrorMessage="1" prompt="Insert additional rows as needed:_x000a_- 'right click' on a row number (left of screen)_x000a_- select 'Insert' (this will insert a row above it)" sqref="A163 A49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82:A89 A165:A16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sign-off'!#REF!</xm:f>
          </x14:formula1>
          <xm:sqref>B12:B26 B34:B44 B50:B155 B157:B159 B164:B169</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sign-off'!$A$45:$A$46</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sign-off'!$A$47:$A$48</xm:f>
          </x14:formula1>
          <xm:sqref>B7:E7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3" tint="0.39997558519241921"/>
    <pageSetUpPr fitToPage="1"/>
  </sheetPr>
  <dimension ref="A1:J52"/>
  <sheetViews>
    <sheetView topLeftCell="A7" workbookViewId="0">
      <selection activeCell="A47" sqref="A47"/>
    </sheetView>
  </sheetViews>
  <sheetFormatPr defaultColWidth="0" defaultRowHeight="12.5" zeroHeight="1" x14ac:dyDescent="0.25"/>
  <cols>
    <col min="1" max="1" width="35.7265625" style="49" customWidth="1"/>
    <col min="2" max="2" width="14.26953125" style="49" customWidth="1"/>
    <col min="3" max="3" width="71.453125" style="49" customWidth="1"/>
    <col min="4" max="4" width="50" style="49" customWidth="1"/>
    <col min="5" max="5" width="21.453125" style="49" customWidth="1"/>
    <col min="6" max="6" width="39.26953125" style="49" customWidth="1"/>
    <col min="7" max="10" width="9.1796875" style="49" hidden="1" customWidth="1"/>
    <col min="11" max="13" width="0" style="49" hidden="1" customWidth="1"/>
    <col min="14" max="16384" width="0" style="49" hidden="1"/>
  </cols>
  <sheetData>
    <row r="1" spans="1:6" s="15" customFormat="1" ht="26.25" customHeight="1" x14ac:dyDescent="0.25">
      <c r="A1" s="199" t="s">
        <v>109</v>
      </c>
      <c r="B1" s="199"/>
      <c r="C1" s="199"/>
      <c r="D1" s="199"/>
      <c r="E1" s="199"/>
      <c r="F1" s="36"/>
    </row>
    <row r="2" spans="1:6" s="15" customFormat="1" ht="21" customHeight="1" x14ac:dyDescent="0.25">
      <c r="A2" s="3" t="s">
        <v>52</v>
      </c>
      <c r="B2" s="209" t="str">
        <f>'Summary and sign-off'!B2:F2</f>
        <v>Fire and Emergency New Zxealand</v>
      </c>
      <c r="C2" s="209"/>
      <c r="D2" s="209"/>
      <c r="E2" s="209"/>
      <c r="F2" s="36"/>
    </row>
    <row r="3" spans="1:6" s="15" customFormat="1" ht="21" customHeight="1" x14ac:dyDescent="0.25">
      <c r="A3" s="3" t="s">
        <v>110</v>
      </c>
      <c r="B3" s="209" t="str">
        <f>'Summary and sign-off'!B3:F3</f>
        <v>Rhys Jones</v>
      </c>
      <c r="C3" s="209"/>
      <c r="D3" s="209"/>
      <c r="E3" s="209"/>
      <c r="F3" s="36"/>
    </row>
    <row r="4" spans="1:6" s="15" customFormat="1" ht="21" customHeight="1" x14ac:dyDescent="0.25">
      <c r="A4" s="3" t="s">
        <v>111</v>
      </c>
      <c r="B4" s="209">
        <f>'Summary and sign-off'!B4:F4</f>
        <v>43647</v>
      </c>
      <c r="C4" s="209"/>
      <c r="D4" s="209"/>
      <c r="E4" s="209"/>
      <c r="F4" s="36"/>
    </row>
    <row r="5" spans="1:6" s="15" customFormat="1" ht="21" customHeight="1" x14ac:dyDescent="0.25">
      <c r="A5" s="3" t="s">
        <v>112</v>
      </c>
      <c r="B5" s="209">
        <f>'Summary and sign-off'!B5:F5</f>
        <v>44012</v>
      </c>
      <c r="C5" s="209"/>
      <c r="D5" s="209"/>
      <c r="E5" s="209"/>
      <c r="F5" s="36"/>
    </row>
    <row r="6" spans="1:6" s="15" customFormat="1" ht="21" customHeight="1" x14ac:dyDescent="0.25">
      <c r="A6" s="3" t="s">
        <v>113</v>
      </c>
      <c r="B6" s="197" t="s">
        <v>81</v>
      </c>
      <c r="C6" s="197"/>
      <c r="D6" s="197"/>
      <c r="E6" s="197"/>
      <c r="F6" s="36"/>
    </row>
    <row r="7" spans="1:6" s="15" customFormat="1" ht="21" customHeight="1" x14ac:dyDescent="0.25">
      <c r="A7" s="3" t="s">
        <v>56</v>
      </c>
      <c r="B7" s="197" t="s">
        <v>83</v>
      </c>
      <c r="C7" s="197"/>
      <c r="D7" s="197"/>
      <c r="E7" s="197"/>
      <c r="F7" s="36"/>
    </row>
    <row r="8" spans="1:6" s="15" customFormat="1" ht="35.25" customHeight="1" x14ac:dyDescent="0.35">
      <c r="A8" s="212" t="s">
        <v>137</v>
      </c>
      <c r="B8" s="212"/>
      <c r="C8" s="213"/>
      <c r="D8" s="213"/>
      <c r="E8" s="213"/>
      <c r="F8" s="38"/>
    </row>
    <row r="9" spans="1:6" s="15" customFormat="1" ht="35.25" customHeight="1" x14ac:dyDescent="0.35">
      <c r="A9" s="210" t="s">
        <v>138</v>
      </c>
      <c r="B9" s="211"/>
      <c r="C9" s="211"/>
      <c r="D9" s="211"/>
      <c r="E9" s="211"/>
      <c r="F9" s="38"/>
    </row>
    <row r="10" spans="1:6" s="15" customFormat="1" ht="27" customHeight="1" x14ac:dyDescent="0.25">
      <c r="A10" s="34" t="s">
        <v>139</v>
      </c>
      <c r="B10" s="34" t="s">
        <v>62</v>
      </c>
      <c r="C10" s="34" t="s">
        <v>140</v>
      </c>
      <c r="D10" s="34" t="s">
        <v>141</v>
      </c>
      <c r="E10" s="34" t="s">
        <v>121</v>
      </c>
      <c r="F10" s="22"/>
    </row>
    <row r="11" spans="1:6" s="82" customFormat="1" hidden="1" x14ac:dyDescent="0.25">
      <c r="A11" s="132"/>
      <c r="B11" s="129"/>
      <c r="C11" s="133"/>
      <c r="D11" s="133"/>
      <c r="E11" s="134"/>
      <c r="F11" s="2"/>
    </row>
    <row r="12" spans="1:6" s="82" customFormat="1" x14ac:dyDescent="0.25">
      <c r="A12" s="148"/>
      <c r="B12" s="149"/>
      <c r="C12" s="152"/>
      <c r="D12" s="152"/>
      <c r="E12" s="153"/>
      <c r="F12" s="2"/>
    </row>
    <row r="13" spans="1:6" s="82" customFormat="1" x14ac:dyDescent="0.25">
      <c r="A13" s="148">
        <v>43888</v>
      </c>
      <c r="B13" s="149">
        <v>187.43</v>
      </c>
      <c r="C13" s="152" t="s">
        <v>240</v>
      </c>
      <c r="D13" s="152" t="s">
        <v>316</v>
      </c>
      <c r="E13" s="153" t="s">
        <v>192</v>
      </c>
      <c r="F13" s="2"/>
    </row>
    <row r="14" spans="1:6" s="82" customFormat="1" x14ac:dyDescent="0.25">
      <c r="A14" s="148"/>
      <c r="B14" s="149"/>
      <c r="C14" s="152"/>
      <c r="D14" s="152"/>
      <c r="E14" s="153"/>
      <c r="F14" s="2"/>
    </row>
    <row r="15" spans="1:6" s="82" customFormat="1" ht="11.25" hidden="1" customHeight="1" x14ac:dyDescent="0.25">
      <c r="A15" s="132"/>
      <c r="B15" s="129"/>
      <c r="C15" s="133"/>
      <c r="D15" s="133"/>
      <c r="E15" s="134"/>
      <c r="F15" s="2"/>
    </row>
    <row r="16" spans="1:6" s="15" customFormat="1" ht="34.5" customHeight="1" x14ac:dyDescent="0.25">
      <c r="A16" s="83" t="s">
        <v>142</v>
      </c>
      <c r="B16" s="92">
        <f>SUM(B11:B15)</f>
        <v>187.43</v>
      </c>
      <c r="C16" s="101" t="str">
        <f>IF(SUBTOTAL(3,B11:B15)=SUBTOTAL(103,B11:B15),'Summary and sign-off'!$A$66,'Summary and sign-off'!$A$67)</f>
        <v>Check - there are no hidden rows with data</v>
      </c>
      <c r="D16" s="203" t="str">
        <f>IF('Summary and sign-off'!F76='Summary and sign-off'!F72,'Summary and sign-off'!A69,'Summary and sign-off'!A68)</f>
        <v>Check - each entry provides sufficient information</v>
      </c>
      <c r="E16" s="203"/>
      <c r="F16" s="2"/>
    </row>
    <row r="17" spans="1:6" s="15" customFormat="1" ht="13" x14ac:dyDescent="0.3">
      <c r="A17" s="20"/>
      <c r="B17" s="19"/>
      <c r="C17" s="19"/>
      <c r="D17" s="19"/>
      <c r="E17" s="19"/>
      <c r="F17" s="36"/>
    </row>
    <row r="18" spans="1:6" s="15" customFormat="1" ht="13" x14ac:dyDescent="0.3">
      <c r="A18" s="20" t="s">
        <v>73</v>
      </c>
      <c r="B18" s="21"/>
      <c r="C18" s="26"/>
      <c r="D18" s="19"/>
      <c r="E18" s="19"/>
      <c r="F18" s="36"/>
    </row>
    <row r="19" spans="1:6" s="15" customFormat="1" ht="12.75" customHeight="1" x14ac:dyDescent="0.25">
      <c r="A19" s="22" t="s">
        <v>143</v>
      </c>
      <c r="B19" s="22"/>
      <c r="C19" s="22"/>
      <c r="D19" s="22"/>
      <c r="E19" s="22"/>
      <c r="F19" s="36"/>
    </row>
    <row r="20" spans="1:6" s="15" customFormat="1" x14ac:dyDescent="0.25">
      <c r="A20" s="22" t="s">
        <v>144</v>
      </c>
      <c r="B20" s="30"/>
      <c r="C20" s="39"/>
      <c r="D20" s="40"/>
      <c r="E20" s="40"/>
      <c r="F20" s="36"/>
    </row>
    <row r="21" spans="1:6" s="15" customFormat="1" ht="13" x14ac:dyDescent="0.3">
      <c r="A21" s="22" t="s">
        <v>79</v>
      </c>
      <c r="B21" s="24"/>
      <c r="C21" s="25"/>
      <c r="D21" s="25"/>
      <c r="E21" s="25"/>
      <c r="F21" s="26"/>
    </row>
    <row r="22" spans="1:6" s="15" customFormat="1" x14ac:dyDescent="0.25">
      <c r="A22" s="30" t="s">
        <v>145</v>
      </c>
      <c r="B22" s="30"/>
      <c r="C22" s="39"/>
      <c r="D22" s="39"/>
      <c r="E22" s="39"/>
      <c r="F22" s="36"/>
    </row>
    <row r="23" spans="1:6" s="15" customFormat="1" ht="12.75" customHeight="1" x14ac:dyDescent="0.25">
      <c r="A23" s="30" t="s">
        <v>146</v>
      </c>
      <c r="B23" s="30"/>
      <c r="C23" s="41"/>
      <c r="D23" s="41"/>
      <c r="E23" s="32"/>
      <c r="F23" s="36"/>
    </row>
    <row r="24" spans="1:6" x14ac:dyDescent="0.25">
      <c r="A24" s="48"/>
      <c r="B24" s="48"/>
      <c r="C24" s="48"/>
      <c r="D24" s="48"/>
      <c r="E24" s="48"/>
      <c r="F24" s="48"/>
    </row>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x14ac:dyDescent="0.25"/>
    <row r="45" x14ac:dyDescent="0.25"/>
    <row r="46" x14ac:dyDescent="0.25"/>
    <row r="47" x14ac:dyDescent="0.25"/>
    <row r="48" x14ac:dyDescent="0.25"/>
    <row r="49" x14ac:dyDescent="0.25"/>
    <row r="50" x14ac:dyDescent="0.25"/>
    <row r="51" x14ac:dyDescent="0.25"/>
    <row r="52" x14ac:dyDescent="0.25"/>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sign-off'!$A$45:$A$46</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sign-off'!$A$47:$A$48</xm:f>
          </x14:formula1>
          <xm:sqref>B7:E7</xm:sqref>
        </x14:dataValidation>
        <x14:dataValidation type="decimal" operator="greaterThan" allowBlank="1" showInputMessage="1" showErrorMessage="1" error="This cell must contain a dollar figure">
          <x14:formula1>
            <xm:f>'Summary and sign-off'!$A$65</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3" tint="0.39997558519241921"/>
    <pageSetUpPr fitToPage="1"/>
  </sheetPr>
  <dimension ref="A1:G85"/>
  <sheetViews>
    <sheetView topLeftCell="A7" workbookViewId="0">
      <selection activeCell="G16" sqref="G16"/>
    </sheetView>
  </sheetViews>
  <sheetFormatPr defaultColWidth="9.1796875" defaultRowHeight="12.5" x14ac:dyDescent="0.25"/>
  <cols>
    <col min="1" max="1" width="35.7265625" style="159" customWidth="1"/>
    <col min="2" max="2" width="14.26953125" style="159" customWidth="1"/>
    <col min="3" max="3" width="71.453125" style="159" customWidth="1"/>
    <col min="4" max="4" width="75.453125" style="159" bestFit="1" customWidth="1"/>
    <col min="5" max="5" width="21.453125" style="159" customWidth="1"/>
    <col min="6" max="6" width="11.26953125" style="159" customWidth="1"/>
    <col min="7" max="7" width="10.26953125" style="159" customWidth="1"/>
    <col min="8" max="13" width="9.1796875" style="159" customWidth="1"/>
    <col min="14" max="16384" width="9.1796875" style="159"/>
  </cols>
  <sheetData>
    <row r="1" spans="1:6" ht="26.25" customHeight="1" x14ac:dyDescent="0.25">
      <c r="A1" s="219" t="s">
        <v>109</v>
      </c>
      <c r="B1" s="219"/>
      <c r="C1" s="219"/>
      <c r="D1" s="219"/>
      <c r="E1" s="219"/>
    </row>
    <row r="2" spans="1:6" ht="21" customHeight="1" x14ac:dyDescent="0.25">
      <c r="A2" s="175" t="s">
        <v>52</v>
      </c>
      <c r="B2" s="220" t="str">
        <f>'[3]Summary and sign-off'!B2:F2</f>
        <v>Fire and Emergency New Zealand</v>
      </c>
      <c r="C2" s="220"/>
      <c r="D2" s="220"/>
      <c r="E2" s="220"/>
    </row>
    <row r="3" spans="1:6" ht="21" customHeight="1" x14ac:dyDescent="0.25">
      <c r="A3" s="175" t="s">
        <v>110</v>
      </c>
      <c r="B3" s="220" t="str">
        <f>'[3]Summary and sign-off'!B3:F3</f>
        <v>Rhys Jones</v>
      </c>
      <c r="C3" s="220"/>
      <c r="D3" s="220"/>
      <c r="E3" s="220"/>
    </row>
    <row r="4" spans="1:6" ht="21" customHeight="1" x14ac:dyDescent="0.25">
      <c r="A4" s="175" t="s">
        <v>111</v>
      </c>
      <c r="B4" s="220">
        <f>'[3]Summary and sign-off'!B4:F4</f>
        <v>43647</v>
      </c>
      <c r="C4" s="220"/>
      <c r="D4" s="220"/>
      <c r="E4" s="220"/>
    </row>
    <row r="5" spans="1:6" ht="21" customHeight="1" x14ac:dyDescent="0.25">
      <c r="A5" s="175" t="s">
        <v>112</v>
      </c>
      <c r="B5" s="220">
        <f>'[3]Summary and sign-off'!B5:F5</f>
        <v>44012</v>
      </c>
      <c r="C5" s="220"/>
      <c r="D5" s="220"/>
      <c r="E5" s="220"/>
    </row>
    <row r="6" spans="1:6" ht="21" customHeight="1" x14ac:dyDescent="0.25">
      <c r="A6" s="175" t="s">
        <v>113</v>
      </c>
      <c r="B6" s="197" t="s">
        <v>81</v>
      </c>
      <c r="C6" s="197"/>
      <c r="D6" s="197"/>
      <c r="E6" s="197"/>
      <c r="F6" s="197"/>
    </row>
    <row r="7" spans="1:6" ht="21" customHeight="1" x14ac:dyDescent="0.25">
      <c r="A7" s="175" t="s">
        <v>56</v>
      </c>
      <c r="B7" s="197" t="s">
        <v>83</v>
      </c>
      <c r="C7" s="197"/>
      <c r="D7" s="197"/>
      <c r="E7" s="197"/>
      <c r="F7" s="197"/>
    </row>
    <row r="8" spans="1:6" ht="35.25" customHeight="1" x14ac:dyDescent="0.25">
      <c r="A8" s="214" t="s">
        <v>147</v>
      </c>
      <c r="B8" s="214"/>
      <c r="C8" s="215"/>
      <c r="D8" s="215"/>
      <c r="E8" s="215"/>
    </row>
    <row r="9" spans="1:6" ht="35.25" customHeight="1" x14ac:dyDescent="0.25">
      <c r="A9" s="216" t="s">
        <v>148</v>
      </c>
      <c r="B9" s="217"/>
      <c r="C9" s="217"/>
      <c r="D9" s="217"/>
      <c r="E9" s="217"/>
    </row>
    <row r="10" spans="1:6" ht="27" customHeight="1" x14ac:dyDescent="0.25">
      <c r="A10" s="174" t="s">
        <v>117</v>
      </c>
      <c r="B10" s="174" t="s">
        <v>62</v>
      </c>
      <c r="C10" s="174" t="s">
        <v>149</v>
      </c>
      <c r="D10" s="174" t="s">
        <v>150</v>
      </c>
      <c r="E10" s="174" t="s">
        <v>121</v>
      </c>
      <c r="F10" s="164"/>
    </row>
    <row r="11" spans="1:6" s="173" customFormat="1" x14ac:dyDescent="0.25">
      <c r="A11" s="176">
        <v>43647</v>
      </c>
      <c r="B11" s="177">
        <v>855.93349999999998</v>
      </c>
      <c r="C11" s="195" t="s">
        <v>332</v>
      </c>
      <c r="D11" s="178" t="s">
        <v>246</v>
      </c>
      <c r="E11" s="179"/>
    </row>
    <row r="12" spans="1:6" s="173" customFormat="1" x14ac:dyDescent="0.25">
      <c r="A12" s="176">
        <v>43665</v>
      </c>
      <c r="B12" s="177">
        <v>423.54499999999996</v>
      </c>
      <c r="C12" s="195" t="s">
        <v>332</v>
      </c>
      <c r="D12" s="178" t="s">
        <v>243</v>
      </c>
      <c r="E12" s="179"/>
    </row>
    <row r="13" spans="1:6" s="173" customFormat="1" x14ac:dyDescent="0.25">
      <c r="A13" s="176">
        <v>43676</v>
      </c>
      <c r="B13" s="177">
        <v>110.95200000000001</v>
      </c>
      <c r="C13" s="178" t="s">
        <v>244</v>
      </c>
      <c r="D13" s="178" t="s">
        <v>247</v>
      </c>
      <c r="E13" s="179"/>
    </row>
    <row r="14" spans="1:6" s="173" customFormat="1" x14ac:dyDescent="0.25">
      <c r="A14" s="176">
        <v>43312</v>
      </c>
      <c r="B14" s="177">
        <v>246.68</v>
      </c>
      <c r="C14" s="195" t="s">
        <v>332</v>
      </c>
      <c r="D14" s="179" t="s">
        <v>245</v>
      </c>
      <c r="E14" s="179"/>
    </row>
    <row r="15" spans="1:6" s="173" customFormat="1" x14ac:dyDescent="0.25">
      <c r="A15" s="176">
        <v>43678</v>
      </c>
      <c r="B15" s="177">
        <v>855.93349999999998</v>
      </c>
      <c r="C15" s="195" t="s">
        <v>332</v>
      </c>
      <c r="D15" s="179" t="s">
        <v>246</v>
      </c>
      <c r="E15" s="179"/>
    </row>
    <row r="16" spans="1:6" s="173" customFormat="1" x14ac:dyDescent="0.25">
      <c r="A16" s="176">
        <v>43678</v>
      </c>
      <c r="B16" s="177">
        <v>423.54499999999996</v>
      </c>
      <c r="C16" s="195" t="s">
        <v>332</v>
      </c>
      <c r="D16" s="179" t="s">
        <v>243</v>
      </c>
      <c r="E16" s="179"/>
    </row>
    <row r="17" spans="1:7" s="173" customFormat="1" x14ac:dyDescent="0.25">
      <c r="A17" s="176">
        <v>43698</v>
      </c>
      <c r="B17" s="177">
        <v>722.09649999999999</v>
      </c>
      <c r="C17" s="195" t="s">
        <v>332</v>
      </c>
      <c r="D17" s="179" t="s">
        <v>248</v>
      </c>
      <c r="E17" s="179"/>
    </row>
    <row r="18" spans="1:7" ht="14.15" customHeight="1" x14ac:dyDescent="0.25">
      <c r="A18" s="180">
        <v>43706</v>
      </c>
      <c r="B18" s="177">
        <v>79.580000000000013</v>
      </c>
      <c r="C18" s="178" t="s">
        <v>244</v>
      </c>
      <c r="D18" s="179" t="s">
        <v>247</v>
      </c>
      <c r="E18" s="179"/>
      <c r="F18" s="171"/>
      <c r="G18" s="170"/>
    </row>
    <row r="19" spans="1:7" ht="14.15" customHeight="1" x14ac:dyDescent="0.25">
      <c r="A19" s="180">
        <v>43710</v>
      </c>
      <c r="B19" s="177">
        <v>855.93349999999998</v>
      </c>
      <c r="C19" s="195" t="s">
        <v>332</v>
      </c>
      <c r="D19" s="179" t="s">
        <v>246</v>
      </c>
      <c r="E19" s="179"/>
      <c r="F19" s="172"/>
      <c r="G19" s="170"/>
    </row>
    <row r="20" spans="1:7" ht="14.15" customHeight="1" x14ac:dyDescent="0.25">
      <c r="A20" s="180">
        <v>43718</v>
      </c>
      <c r="B20" s="177">
        <v>221.82</v>
      </c>
      <c r="C20" s="195" t="s">
        <v>332</v>
      </c>
      <c r="D20" s="179" t="s">
        <v>245</v>
      </c>
      <c r="E20" s="179"/>
      <c r="F20" s="172"/>
      <c r="G20" s="170"/>
    </row>
    <row r="21" spans="1:7" ht="14.15" customHeight="1" x14ac:dyDescent="0.25">
      <c r="A21" s="180">
        <v>43709</v>
      </c>
      <c r="B21" s="177">
        <v>423.54499999999996</v>
      </c>
      <c r="C21" s="195" t="s">
        <v>332</v>
      </c>
      <c r="D21" s="179" t="s">
        <v>243</v>
      </c>
      <c r="E21" s="179"/>
      <c r="F21" s="172"/>
      <c r="G21" s="170"/>
    </row>
    <row r="22" spans="1:7" ht="14.15" customHeight="1" x14ac:dyDescent="0.25">
      <c r="A22" s="180">
        <v>43739</v>
      </c>
      <c r="B22" s="177">
        <v>855.93349999999998</v>
      </c>
      <c r="C22" s="195" t="s">
        <v>332</v>
      </c>
      <c r="D22" s="179" t="s">
        <v>246</v>
      </c>
      <c r="E22" s="179"/>
      <c r="F22" s="172"/>
      <c r="G22" s="170"/>
    </row>
    <row r="23" spans="1:7" ht="14.15" customHeight="1" x14ac:dyDescent="0.25">
      <c r="A23" s="180">
        <v>43748</v>
      </c>
      <c r="B23" s="177">
        <v>283.79000000000002</v>
      </c>
      <c r="C23" s="195" t="s">
        <v>332</v>
      </c>
      <c r="D23" s="179" t="s">
        <v>245</v>
      </c>
      <c r="E23" s="179"/>
      <c r="F23" s="172"/>
      <c r="G23" s="170"/>
    </row>
    <row r="24" spans="1:7" ht="14.15" customHeight="1" x14ac:dyDescent="0.25">
      <c r="A24" s="180">
        <v>43752</v>
      </c>
      <c r="B24" s="177">
        <v>1484.39</v>
      </c>
      <c r="C24" s="178" t="s">
        <v>244</v>
      </c>
      <c r="D24" s="179" t="s">
        <v>247</v>
      </c>
      <c r="E24" s="179"/>
      <c r="F24" s="189"/>
      <c r="G24" s="170"/>
    </row>
    <row r="25" spans="1:7" ht="14.15" customHeight="1" x14ac:dyDescent="0.25">
      <c r="A25" s="180">
        <v>43770</v>
      </c>
      <c r="B25" s="177">
        <v>855.93349999999998</v>
      </c>
      <c r="C25" s="195" t="s">
        <v>332</v>
      </c>
      <c r="D25" s="179" t="s">
        <v>246</v>
      </c>
      <c r="E25" s="179"/>
      <c r="F25" s="172"/>
      <c r="G25" s="170"/>
    </row>
    <row r="26" spans="1:7" ht="14.15" customHeight="1" x14ac:dyDescent="0.25">
      <c r="A26" s="180">
        <v>43780</v>
      </c>
      <c r="B26" s="177">
        <v>293.38</v>
      </c>
      <c r="C26" s="195" t="s">
        <v>332</v>
      </c>
      <c r="D26" s="179" t="s">
        <v>245</v>
      </c>
      <c r="E26" s="179"/>
      <c r="F26" s="172"/>
      <c r="G26" s="170"/>
    </row>
    <row r="27" spans="1:7" ht="14.15" customHeight="1" x14ac:dyDescent="0.25">
      <c r="A27" s="180">
        <v>43770</v>
      </c>
      <c r="B27" s="177">
        <v>423.54499999999996</v>
      </c>
      <c r="C27" s="195" t="s">
        <v>332</v>
      </c>
      <c r="D27" s="179" t="s">
        <v>243</v>
      </c>
      <c r="E27" s="179"/>
      <c r="F27" s="172"/>
      <c r="G27" s="170"/>
    </row>
    <row r="28" spans="1:7" ht="14.15" customHeight="1" x14ac:dyDescent="0.25">
      <c r="A28" s="180">
        <v>43801</v>
      </c>
      <c r="B28" s="177">
        <v>855.93349999999998</v>
      </c>
      <c r="C28" s="195" t="s">
        <v>332</v>
      </c>
      <c r="D28" s="179" t="s">
        <v>246</v>
      </c>
      <c r="E28" s="179"/>
      <c r="F28" s="172"/>
      <c r="G28" s="170"/>
    </row>
    <row r="29" spans="1:7" ht="14.15" customHeight="1" x14ac:dyDescent="0.25">
      <c r="A29" s="180">
        <v>43809</v>
      </c>
      <c r="B29" s="177">
        <v>250.72</v>
      </c>
      <c r="C29" s="195" t="s">
        <v>332</v>
      </c>
      <c r="D29" s="179" t="s">
        <v>245</v>
      </c>
      <c r="E29" s="179"/>
      <c r="F29" s="172"/>
      <c r="G29" s="170"/>
    </row>
    <row r="30" spans="1:7" ht="14.15" customHeight="1" x14ac:dyDescent="0.25">
      <c r="A30" s="180">
        <v>43800</v>
      </c>
      <c r="B30" s="177">
        <v>423.54499999999996</v>
      </c>
      <c r="C30" s="195" t="s">
        <v>332</v>
      </c>
      <c r="D30" s="179" t="s">
        <v>243</v>
      </c>
      <c r="E30" s="179"/>
      <c r="F30" s="172"/>
      <c r="G30" s="170"/>
    </row>
    <row r="31" spans="1:7" ht="14.15" customHeight="1" x14ac:dyDescent="0.25">
      <c r="A31" s="180">
        <v>43800</v>
      </c>
      <c r="B31" s="177">
        <v>334.05</v>
      </c>
      <c r="C31" s="178" t="s">
        <v>244</v>
      </c>
      <c r="D31" s="179" t="s">
        <v>247</v>
      </c>
      <c r="E31" s="179"/>
      <c r="F31" s="172"/>
      <c r="G31" s="170"/>
    </row>
    <row r="32" spans="1:7" ht="14.15" customHeight="1" x14ac:dyDescent="0.25">
      <c r="A32" s="180">
        <v>43833</v>
      </c>
      <c r="B32" s="177">
        <v>855.93349999999998</v>
      </c>
      <c r="C32" s="195" t="s">
        <v>332</v>
      </c>
      <c r="D32" s="179" t="s">
        <v>246</v>
      </c>
      <c r="E32" s="179"/>
      <c r="F32" s="172"/>
      <c r="G32" s="170"/>
    </row>
    <row r="33" spans="1:7" ht="14.15" customHeight="1" x14ac:dyDescent="0.25">
      <c r="A33" s="180">
        <v>43840</v>
      </c>
      <c r="B33" s="177">
        <v>229.56</v>
      </c>
      <c r="C33" s="195" t="s">
        <v>332</v>
      </c>
      <c r="D33" s="179" t="s">
        <v>245</v>
      </c>
      <c r="E33" s="179"/>
      <c r="F33" s="172"/>
      <c r="G33" s="170"/>
    </row>
    <row r="34" spans="1:7" ht="14.15" customHeight="1" x14ac:dyDescent="0.25">
      <c r="A34" s="180">
        <v>43833</v>
      </c>
      <c r="B34" s="177">
        <v>423.54499999999996</v>
      </c>
      <c r="C34" s="195" t="s">
        <v>332</v>
      </c>
      <c r="D34" s="179" t="s">
        <v>243</v>
      </c>
      <c r="E34" s="179"/>
      <c r="F34" s="172"/>
      <c r="G34" s="170"/>
    </row>
    <row r="35" spans="1:7" ht="14.15" customHeight="1" x14ac:dyDescent="0.25">
      <c r="A35" s="180">
        <v>43859</v>
      </c>
      <c r="B35" s="177">
        <v>72.06</v>
      </c>
      <c r="C35" s="178" t="s">
        <v>244</v>
      </c>
      <c r="D35" s="179" t="s">
        <v>247</v>
      </c>
      <c r="E35" s="179"/>
      <c r="F35" s="189"/>
      <c r="G35" s="170"/>
    </row>
    <row r="36" spans="1:7" ht="14.15" customHeight="1" x14ac:dyDescent="0.25">
      <c r="A36" s="180">
        <v>43859</v>
      </c>
      <c r="B36" s="177">
        <v>-1638.27</v>
      </c>
      <c r="C36" s="178" t="s">
        <v>244</v>
      </c>
      <c r="D36" s="179" t="s">
        <v>331</v>
      </c>
      <c r="E36" s="179"/>
      <c r="F36" s="189"/>
      <c r="G36" s="170"/>
    </row>
    <row r="37" spans="1:7" ht="14.15" customHeight="1" x14ac:dyDescent="0.25">
      <c r="A37" s="180">
        <v>43864</v>
      </c>
      <c r="B37" s="177">
        <v>855.93349999999998</v>
      </c>
      <c r="C37" s="195" t="s">
        <v>332</v>
      </c>
      <c r="D37" s="179" t="s">
        <v>246</v>
      </c>
      <c r="E37" s="179"/>
      <c r="F37" s="172"/>
      <c r="G37" s="170"/>
    </row>
    <row r="38" spans="1:7" ht="14.15" customHeight="1" x14ac:dyDescent="0.25">
      <c r="A38" s="180">
        <v>43871</v>
      </c>
      <c r="B38" s="177">
        <v>239.34</v>
      </c>
      <c r="C38" s="195" t="s">
        <v>332</v>
      </c>
      <c r="D38" s="179" t="s">
        <v>245</v>
      </c>
      <c r="E38" s="179"/>
      <c r="F38" s="172"/>
      <c r="G38" s="170"/>
    </row>
    <row r="39" spans="1:7" ht="14.15" customHeight="1" x14ac:dyDescent="0.25">
      <c r="A39" s="180">
        <v>43885</v>
      </c>
      <c r="B39" s="177">
        <v>423.54499999999996</v>
      </c>
      <c r="C39" s="195" t="s">
        <v>332</v>
      </c>
      <c r="D39" s="179" t="s">
        <v>243</v>
      </c>
      <c r="E39" s="179"/>
      <c r="F39" s="172"/>
      <c r="G39" s="170"/>
    </row>
    <row r="40" spans="1:7" ht="14.15" customHeight="1" x14ac:dyDescent="0.25">
      <c r="A40" s="180">
        <v>43888</v>
      </c>
      <c r="B40" s="177">
        <v>33.35</v>
      </c>
      <c r="C40" s="178" t="s">
        <v>244</v>
      </c>
      <c r="D40" s="179" t="s">
        <v>247</v>
      </c>
      <c r="E40" s="179"/>
      <c r="F40" s="172"/>
      <c r="G40" s="170"/>
    </row>
    <row r="41" spans="1:7" ht="14.15" customHeight="1" x14ac:dyDescent="0.25">
      <c r="A41" s="180">
        <v>43888</v>
      </c>
      <c r="B41" s="177">
        <v>14.950000000000001</v>
      </c>
      <c r="C41" s="178" t="s">
        <v>244</v>
      </c>
      <c r="D41" s="179" t="s">
        <v>247</v>
      </c>
      <c r="E41" s="179"/>
      <c r="F41" s="172"/>
      <c r="G41" s="170"/>
    </row>
    <row r="42" spans="1:7" ht="14.15" customHeight="1" x14ac:dyDescent="0.25">
      <c r="A42" s="180">
        <v>43888</v>
      </c>
      <c r="B42" s="177">
        <v>14.950000000000001</v>
      </c>
      <c r="C42" s="178" t="s">
        <v>244</v>
      </c>
      <c r="D42" s="179" t="s">
        <v>247</v>
      </c>
      <c r="E42" s="179"/>
      <c r="F42" s="172"/>
      <c r="G42" s="170"/>
    </row>
    <row r="43" spans="1:7" ht="14.15" customHeight="1" x14ac:dyDescent="0.25">
      <c r="A43" s="180">
        <v>43892</v>
      </c>
      <c r="B43" s="177">
        <v>855.93349999999998</v>
      </c>
      <c r="C43" s="195" t="s">
        <v>332</v>
      </c>
      <c r="D43" s="179" t="s">
        <v>246</v>
      </c>
      <c r="E43" s="179"/>
      <c r="F43" s="171"/>
      <c r="G43" s="170"/>
    </row>
    <row r="44" spans="1:7" ht="14.15" customHeight="1" x14ac:dyDescent="0.25">
      <c r="A44" s="180">
        <v>43900</v>
      </c>
      <c r="B44" s="177">
        <v>190.13</v>
      </c>
      <c r="C44" s="195" t="s">
        <v>332</v>
      </c>
      <c r="D44" s="179" t="s">
        <v>245</v>
      </c>
      <c r="E44" s="179"/>
      <c r="F44" s="171"/>
      <c r="G44" s="170"/>
    </row>
    <row r="45" spans="1:7" ht="14.15" customHeight="1" x14ac:dyDescent="0.25">
      <c r="A45" s="180">
        <v>43910</v>
      </c>
      <c r="B45" s="177">
        <v>423.54499999999996</v>
      </c>
      <c r="C45" s="195" t="s">
        <v>332</v>
      </c>
      <c r="D45" s="179" t="s">
        <v>243</v>
      </c>
      <c r="E45" s="179"/>
      <c r="F45" s="171"/>
      <c r="G45" s="170"/>
    </row>
    <row r="46" spans="1:7" ht="14.15" customHeight="1" x14ac:dyDescent="0.25">
      <c r="A46" s="180">
        <v>43920</v>
      </c>
      <c r="B46" s="177">
        <v>33.35</v>
      </c>
      <c r="C46" s="178" t="s">
        <v>244</v>
      </c>
      <c r="D46" s="179" t="s">
        <v>247</v>
      </c>
      <c r="E46" s="179"/>
      <c r="F46" s="171"/>
      <c r="G46" s="170"/>
    </row>
    <row r="47" spans="1:7" ht="14.15" customHeight="1" x14ac:dyDescent="0.25">
      <c r="A47" s="180">
        <v>43920</v>
      </c>
      <c r="B47" s="177">
        <v>14.950000000000001</v>
      </c>
      <c r="C47" s="178" t="s">
        <v>244</v>
      </c>
      <c r="D47" s="179" t="s">
        <v>247</v>
      </c>
      <c r="E47" s="179"/>
      <c r="F47" s="171"/>
      <c r="G47" s="170"/>
    </row>
    <row r="48" spans="1:7" ht="14.15" customHeight="1" x14ac:dyDescent="0.25">
      <c r="A48" s="180">
        <v>43920</v>
      </c>
      <c r="B48" s="177">
        <v>14.950000000000001</v>
      </c>
      <c r="C48" s="178" t="s">
        <v>244</v>
      </c>
      <c r="D48" s="179" t="s">
        <v>247</v>
      </c>
      <c r="E48" s="179"/>
      <c r="F48" s="171"/>
      <c r="G48" s="170"/>
    </row>
    <row r="49" spans="1:7" ht="14.15" customHeight="1" x14ac:dyDescent="0.25">
      <c r="A49" s="180">
        <v>43922</v>
      </c>
      <c r="B49" s="177">
        <v>855.93349999999998</v>
      </c>
      <c r="C49" s="195" t="s">
        <v>332</v>
      </c>
      <c r="D49" s="179" t="s">
        <v>246</v>
      </c>
      <c r="E49" s="179"/>
      <c r="F49" s="171"/>
      <c r="G49" s="170"/>
    </row>
    <row r="50" spans="1:7" ht="14.15" customHeight="1" x14ac:dyDescent="0.25">
      <c r="A50" s="180">
        <v>43935</v>
      </c>
      <c r="B50" s="177">
        <v>189.8</v>
      </c>
      <c r="C50" s="195" t="s">
        <v>332</v>
      </c>
      <c r="D50" s="179" t="s">
        <v>245</v>
      </c>
      <c r="E50" s="179"/>
      <c r="F50" s="171"/>
      <c r="G50" s="170"/>
    </row>
    <row r="51" spans="1:7" ht="14.15" customHeight="1" x14ac:dyDescent="0.25">
      <c r="A51" s="180">
        <v>43935</v>
      </c>
      <c r="B51" s="177">
        <v>423.54499999999996</v>
      </c>
      <c r="C51" s="195" t="s">
        <v>332</v>
      </c>
      <c r="D51" s="179" t="s">
        <v>243</v>
      </c>
      <c r="E51" s="179"/>
      <c r="F51" s="171"/>
      <c r="G51" s="170"/>
    </row>
    <row r="52" spans="1:7" ht="14.15" customHeight="1" x14ac:dyDescent="0.25">
      <c r="A52" s="180">
        <v>43952</v>
      </c>
      <c r="B52" s="177">
        <v>855.93349999999998</v>
      </c>
      <c r="C52" s="195" t="s">
        <v>332</v>
      </c>
      <c r="D52" s="179" t="s">
        <v>246</v>
      </c>
      <c r="E52" s="179"/>
      <c r="F52" s="190"/>
      <c r="G52" s="170"/>
    </row>
    <row r="53" spans="1:7" ht="14.15" customHeight="1" x14ac:dyDescent="0.25">
      <c r="A53" s="180">
        <v>43982</v>
      </c>
      <c r="B53" s="177">
        <v>48.323</v>
      </c>
      <c r="C53" s="195" t="s">
        <v>332</v>
      </c>
      <c r="D53" s="179" t="s">
        <v>245</v>
      </c>
      <c r="E53" s="179"/>
      <c r="F53" s="171"/>
      <c r="G53" s="170"/>
    </row>
    <row r="54" spans="1:7" ht="14.15" customHeight="1" x14ac:dyDescent="0.25">
      <c r="A54" s="180">
        <v>43952</v>
      </c>
      <c r="B54" s="177">
        <v>423.54499999999996</v>
      </c>
      <c r="C54" s="195" t="s">
        <v>332</v>
      </c>
      <c r="D54" s="179" t="s">
        <v>243</v>
      </c>
      <c r="E54" s="179"/>
      <c r="F54" s="171"/>
      <c r="G54" s="170"/>
    </row>
    <row r="55" spans="1:7" ht="14.15" customHeight="1" x14ac:dyDescent="0.25">
      <c r="A55" s="180">
        <v>43980</v>
      </c>
      <c r="B55" s="177">
        <v>33.35</v>
      </c>
      <c r="C55" s="178" t="s">
        <v>244</v>
      </c>
      <c r="D55" s="179" t="s">
        <v>247</v>
      </c>
      <c r="E55" s="179"/>
      <c r="F55" s="171"/>
      <c r="G55" s="170"/>
    </row>
    <row r="56" spans="1:7" ht="14.15" customHeight="1" x14ac:dyDescent="0.25">
      <c r="A56" s="180">
        <v>43980</v>
      </c>
      <c r="B56" s="177">
        <v>14.950000000000001</v>
      </c>
      <c r="C56" s="178" t="s">
        <v>244</v>
      </c>
      <c r="D56" s="179" t="s">
        <v>247</v>
      </c>
      <c r="E56" s="179"/>
      <c r="F56" s="171"/>
      <c r="G56" s="170"/>
    </row>
    <row r="57" spans="1:7" ht="14.15" customHeight="1" x14ac:dyDescent="0.25">
      <c r="A57" s="180">
        <v>43980</v>
      </c>
      <c r="B57" s="177">
        <v>14.950000000000001</v>
      </c>
      <c r="C57" s="178" t="s">
        <v>244</v>
      </c>
      <c r="D57" s="179" t="s">
        <v>247</v>
      </c>
      <c r="E57" s="179"/>
      <c r="F57" s="171"/>
      <c r="G57" s="170"/>
    </row>
    <row r="58" spans="1:7" ht="14.15" customHeight="1" x14ac:dyDescent="0.25">
      <c r="A58" s="180">
        <v>43984</v>
      </c>
      <c r="B58" s="177">
        <v>855.93349999999998</v>
      </c>
      <c r="C58" s="195" t="s">
        <v>332</v>
      </c>
      <c r="D58" s="179" t="s">
        <v>246</v>
      </c>
      <c r="E58" s="179"/>
      <c r="F58" s="171"/>
      <c r="G58" s="170"/>
    </row>
    <row r="59" spans="1:7" ht="14.15" customHeight="1" x14ac:dyDescent="0.25">
      <c r="A59" s="180">
        <v>43992</v>
      </c>
      <c r="B59" s="177">
        <v>28.956999999999997</v>
      </c>
      <c r="C59" s="195" t="s">
        <v>332</v>
      </c>
      <c r="D59" s="179" t="s">
        <v>245</v>
      </c>
      <c r="E59" s="179"/>
      <c r="F59" s="171"/>
      <c r="G59" s="170"/>
    </row>
    <row r="60" spans="1:7" ht="14.15" customHeight="1" x14ac:dyDescent="0.25">
      <c r="A60" s="180">
        <v>43992</v>
      </c>
      <c r="B60" s="177">
        <v>29.762</v>
      </c>
      <c r="C60" s="195" t="s">
        <v>332</v>
      </c>
      <c r="D60" s="179" t="s">
        <v>245</v>
      </c>
      <c r="E60" s="179"/>
      <c r="F60" s="171"/>
      <c r="G60" s="170"/>
    </row>
    <row r="61" spans="1:7" ht="14.15" customHeight="1" x14ac:dyDescent="0.25">
      <c r="A61" s="180">
        <v>43992</v>
      </c>
      <c r="B61" s="177">
        <v>25.759999999999998</v>
      </c>
      <c r="C61" s="195" t="s">
        <v>332</v>
      </c>
      <c r="D61" s="179" t="s">
        <v>245</v>
      </c>
      <c r="E61" s="179"/>
      <c r="F61" s="171"/>
      <c r="G61" s="170"/>
    </row>
    <row r="62" spans="1:7" ht="14.15" customHeight="1" x14ac:dyDescent="0.25">
      <c r="A62" s="180">
        <v>43992</v>
      </c>
      <c r="B62" s="177">
        <v>22.229499999999998</v>
      </c>
      <c r="C62" s="195" t="s">
        <v>332</v>
      </c>
      <c r="D62" s="179" t="s">
        <v>245</v>
      </c>
      <c r="E62" s="179"/>
      <c r="F62" s="171"/>
      <c r="G62" s="170"/>
    </row>
    <row r="63" spans="1:7" ht="14.15" customHeight="1" x14ac:dyDescent="0.25">
      <c r="A63" s="180">
        <v>43992</v>
      </c>
      <c r="B63" s="177">
        <v>23.552</v>
      </c>
      <c r="C63" s="195" t="s">
        <v>332</v>
      </c>
      <c r="D63" s="179" t="s">
        <v>245</v>
      </c>
      <c r="E63" s="179"/>
      <c r="F63" s="171"/>
      <c r="G63" s="170"/>
    </row>
    <row r="64" spans="1:7" ht="14.15" customHeight="1" x14ac:dyDescent="0.25">
      <c r="A64" s="180">
        <v>43983</v>
      </c>
      <c r="B64" s="177">
        <v>423.54499999999996</v>
      </c>
      <c r="C64" s="195" t="s">
        <v>332</v>
      </c>
      <c r="D64" s="179" t="s">
        <v>243</v>
      </c>
      <c r="E64" s="179"/>
      <c r="F64" s="171"/>
      <c r="G64" s="170"/>
    </row>
    <row r="65" spans="1:7" ht="14.15" customHeight="1" x14ac:dyDescent="0.25">
      <c r="A65" s="180">
        <v>44012</v>
      </c>
      <c r="B65" s="177">
        <v>35.822499999999998</v>
      </c>
      <c r="C65" s="178" t="s">
        <v>244</v>
      </c>
      <c r="D65" s="179" t="s">
        <v>247</v>
      </c>
      <c r="E65" s="179"/>
      <c r="F65" s="171"/>
      <c r="G65" s="170"/>
    </row>
    <row r="66" spans="1:7" ht="14.15" customHeight="1" x14ac:dyDescent="0.25">
      <c r="A66" s="180">
        <v>44012</v>
      </c>
      <c r="B66" s="177">
        <v>14.950000000000001</v>
      </c>
      <c r="C66" s="178" t="s">
        <v>244</v>
      </c>
      <c r="D66" s="179" t="s">
        <v>247</v>
      </c>
      <c r="E66" s="179"/>
      <c r="F66" s="171"/>
      <c r="G66" s="170"/>
    </row>
    <row r="67" spans="1:7" ht="14.15" customHeight="1" x14ac:dyDescent="0.25">
      <c r="A67" s="180">
        <v>44012</v>
      </c>
      <c r="B67" s="177">
        <v>14.950000000000001</v>
      </c>
      <c r="C67" s="178" t="s">
        <v>244</v>
      </c>
      <c r="D67" s="179" t="s">
        <v>247</v>
      </c>
      <c r="E67" s="179"/>
      <c r="F67" s="171"/>
      <c r="G67" s="170"/>
    </row>
    <row r="68" spans="1:7" ht="14.15" customHeight="1" x14ac:dyDescent="0.25">
      <c r="A68" s="180"/>
      <c r="B68" s="177"/>
      <c r="C68" s="178"/>
      <c r="D68" s="179"/>
      <c r="E68" s="179"/>
      <c r="F68" s="171"/>
      <c r="G68" s="170"/>
    </row>
    <row r="69" spans="1:7" ht="14.15" customHeight="1" x14ac:dyDescent="0.25">
      <c r="A69" s="180"/>
      <c r="B69" s="177"/>
      <c r="C69" s="178"/>
      <c r="D69" s="179"/>
      <c r="E69" s="179"/>
      <c r="F69" s="171"/>
      <c r="G69" s="170"/>
    </row>
    <row r="70" spans="1:7" ht="14.15" customHeight="1" x14ac:dyDescent="0.25">
      <c r="A70" s="180"/>
      <c r="B70" s="181"/>
      <c r="C70" s="178"/>
      <c r="D70" s="179"/>
      <c r="E70" s="179"/>
      <c r="F70" s="171"/>
      <c r="G70" s="170"/>
    </row>
    <row r="71" spans="1:7" ht="14" x14ac:dyDescent="0.25">
      <c r="A71" s="169" t="s">
        <v>151</v>
      </c>
      <c r="B71" s="168">
        <f>SUM(B11:B70)</f>
        <v>18674.331499999986</v>
      </c>
      <c r="C71" s="167" t="str">
        <f>IF(SUBTOTAL(3,B11:B70)=SUBTOTAL(103,B11:B70),'[2]Summary and sign-off'!$A$47,'[2]Summary and sign-off'!$A$48)</f>
        <v>Check - there are no hidden rows with data</v>
      </c>
      <c r="D71" s="218" t="str">
        <f>IF('[2]Summary and sign-off'!F58='[2]Summary and sign-off'!F53,'[2]Summary and sign-off'!A50,'[2]Summary and sign-off'!A49)</f>
        <v>Check - each entry provides sufficient information</v>
      </c>
      <c r="E71" s="218"/>
      <c r="F71" s="166"/>
      <c r="G71" s="166"/>
    </row>
    <row r="72" spans="1:7" ht="12.75" customHeight="1" x14ac:dyDescent="0.25">
      <c r="B72" s="160"/>
      <c r="C72" s="160"/>
      <c r="D72" s="160"/>
      <c r="E72" s="160"/>
    </row>
    <row r="73" spans="1:7" ht="13" x14ac:dyDescent="0.3">
      <c r="A73" s="165" t="s">
        <v>152</v>
      </c>
      <c r="B73" s="160"/>
      <c r="C73" s="160"/>
      <c r="D73" s="160"/>
      <c r="E73" s="160"/>
    </row>
    <row r="74" spans="1:7" x14ac:dyDescent="0.25">
      <c r="A74" s="22" t="s">
        <v>143</v>
      </c>
      <c r="B74" s="22"/>
      <c r="C74" s="22"/>
      <c r="D74" s="160"/>
      <c r="E74" s="160"/>
    </row>
    <row r="75" spans="1:7" ht="12.75" customHeight="1" x14ac:dyDescent="0.25">
      <c r="A75" s="22" t="s">
        <v>144</v>
      </c>
      <c r="B75" s="30"/>
      <c r="C75" s="39"/>
      <c r="D75" s="160"/>
      <c r="E75" s="160"/>
    </row>
    <row r="76" spans="1:7" ht="13" x14ac:dyDescent="0.3">
      <c r="A76" s="22" t="s">
        <v>79</v>
      </c>
      <c r="B76" s="24"/>
      <c r="C76" s="25"/>
      <c r="D76" s="160"/>
      <c r="E76" s="160"/>
    </row>
    <row r="77" spans="1:7" x14ac:dyDescent="0.25">
      <c r="A77" s="30" t="s">
        <v>145</v>
      </c>
      <c r="B77" s="30"/>
      <c r="C77" s="39"/>
      <c r="D77" s="163"/>
      <c r="E77" s="163"/>
    </row>
    <row r="78" spans="1:7" x14ac:dyDescent="0.25">
      <c r="A78" s="30" t="s">
        <v>146</v>
      </c>
      <c r="B78" s="30"/>
      <c r="C78" s="41"/>
      <c r="D78" s="160"/>
      <c r="E78" s="160"/>
    </row>
    <row r="79" spans="1:7" ht="13" x14ac:dyDescent="0.3">
      <c r="A79" s="162" t="s">
        <v>242</v>
      </c>
      <c r="B79" s="160"/>
      <c r="C79" s="160"/>
      <c r="D79" s="160"/>
    </row>
    <row r="80" spans="1:7" x14ac:dyDescent="0.25">
      <c r="A80" s="161" t="s">
        <v>241</v>
      </c>
      <c r="B80" s="160"/>
      <c r="C80" s="160"/>
      <c r="D80" s="160"/>
      <c r="E80" s="160"/>
      <c r="F80" s="191"/>
    </row>
    <row r="82" spans="1:5" x14ac:dyDescent="0.25">
      <c r="A82" s="160"/>
      <c r="B82" s="160"/>
      <c r="C82" s="160"/>
      <c r="D82" s="160"/>
      <c r="E82" s="160"/>
    </row>
    <row r="83" spans="1:5" x14ac:dyDescent="0.25">
      <c r="A83" s="160"/>
      <c r="B83" s="160"/>
      <c r="C83" s="160"/>
      <c r="D83" s="160"/>
      <c r="E83" s="160"/>
    </row>
    <row r="84" spans="1:5" x14ac:dyDescent="0.25">
      <c r="A84" s="160"/>
      <c r="B84" s="160"/>
      <c r="C84" s="160"/>
      <c r="D84" s="160"/>
      <c r="E84" s="160"/>
    </row>
    <row r="85" spans="1:5" x14ac:dyDescent="0.25">
      <c r="A85" s="160"/>
      <c r="B85" s="160"/>
      <c r="C85" s="160"/>
      <c r="D85" s="160"/>
      <c r="E85" s="160"/>
    </row>
  </sheetData>
  <sheetProtection formatCells="0" insertRows="0" deleteRows="0"/>
  <autoFilter ref="A10:E67"/>
  <mergeCells count="10">
    <mergeCell ref="A8:E8"/>
    <mergeCell ref="A9:E9"/>
    <mergeCell ref="D71:E71"/>
    <mergeCell ref="A1:E1"/>
    <mergeCell ref="B2:E2"/>
    <mergeCell ref="B3:E3"/>
    <mergeCell ref="B4:E4"/>
    <mergeCell ref="B5:E5"/>
    <mergeCell ref="B6:F6"/>
    <mergeCell ref="B7:F7"/>
  </mergeCells>
  <dataValidations xWindow="672" yWindow="417"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7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672" yWindow="417" count="2">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sign-off'!$A$45:$A$46</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sign-off'!$A$47:$A$48</xm:f>
          </x14:formula1>
          <xm:sqref>B7:F7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249977111117893"/>
    <pageSetUpPr fitToPage="1"/>
  </sheetPr>
  <dimension ref="A1:J65"/>
  <sheetViews>
    <sheetView workbookViewId="0">
      <selection activeCell="G19" sqref="G19"/>
    </sheetView>
  </sheetViews>
  <sheetFormatPr defaultColWidth="0" defaultRowHeight="12.5" zeroHeight="1" x14ac:dyDescent="0.25"/>
  <cols>
    <col min="1" max="1" width="35.7265625" style="15" customWidth="1"/>
    <col min="2" max="2" width="46.81640625" style="15" customWidth="1"/>
    <col min="3" max="3" width="22.1796875" style="15" customWidth="1"/>
    <col min="4" max="4" width="25.453125" style="15" customWidth="1"/>
    <col min="5" max="6" width="35.7265625" style="15" customWidth="1"/>
    <col min="7" max="7" width="38" style="15" customWidth="1"/>
    <col min="8" max="10" width="9.1796875" style="15" hidden="1" customWidth="1"/>
    <col min="11" max="15" width="0" style="15" hidden="1" customWidth="1"/>
    <col min="16" max="16384" width="0" style="15" hidden="1"/>
  </cols>
  <sheetData>
    <row r="1" spans="1:6" ht="26.25" customHeight="1" x14ac:dyDescent="0.25">
      <c r="A1" s="199" t="s">
        <v>153</v>
      </c>
      <c r="B1" s="199"/>
      <c r="C1" s="199"/>
      <c r="D1" s="199"/>
      <c r="E1" s="199"/>
      <c r="F1" s="199"/>
    </row>
    <row r="2" spans="1:6" ht="21" customHeight="1" x14ac:dyDescent="0.25">
      <c r="A2" s="3" t="s">
        <v>52</v>
      </c>
      <c r="B2" s="209" t="str">
        <f>'Summary and sign-off'!B2:F2</f>
        <v>Fire and Emergency New Zxealand</v>
      </c>
      <c r="C2" s="209"/>
      <c r="D2" s="209"/>
      <c r="E2" s="209"/>
      <c r="F2" s="209"/>
    </row>
    <row r="3" spans="1:6" ht="21" customHeight="1" x14ac:dyDescent="0.25">
      <c r="A3" s="3" t="s">
        <v>110</v>
      </c>
      <c r="B3" s="209" t="str">
        <f>'Summary and sign-off'!B3:F3</f>
        <v>Rhys Jones</v>
      </c>
      <c r="C3" s="209"/>
      <c r="D3" s="209"/>
      <c r="E3" s="209"/>
      <c r="F3" s="209"/>
    </row>
    <row r="4" spans="1:6" ht="21" customHeight="1" x14ac:dyDescent="0.25">
      <c r="A4" s="3" t="s">
        <v>111</v>
      </c>
      <c r="B4" s="209">
        <f>'Summary and sign-off'!B4:F4</f>
        <v>43647</v>
      </c>
      <c r="C4" s="209"/>
      <c r="D4" s="209"/>
      <c r="E4" s="209"/>
      <c r="F4" s="209"/>
    </row>
    <row r="5" spans="1:6" ht="21" customHeight="1" x14ac:dyDescent="0.25">
      <c r="A5" s="3" t="s">
        <v>112</v>
      </c>
      <c r="B5" s="209">
        <f>'Summary and sign-off'!B5:F5</f>
        <v>44012</v>
      </c>
      <c r="C5" s="209"/>
      <c r="D5" s="209"/>
      <c r="E5" s="209"/>
      <c r="F5" s="209"/>
    </row>
    <row r="6" spans="1:6" ht="21" customHeight="1" x14ac:dyDescent="0.25">
      <c r="A6" s="3" t="s">
        <v>154</v>
      </c>
      <c r="B6" s="197" t="s">
        <v>81</v>
      </c>
      <c r="C6" s="197"/>
      <c r="D6" s="197"/>
      <c r="E6" s="197"/>
      <c r="F6" s="197"/>
    </row>
    <row r="7" spans="1:6" ht="21" customHeight="1" x14ac:dyDescent="0.25">
      <c r="A7" s="3" t="s">
        <v>56</v>
      </c>
      <c r="B7" s="197" t="s">
        <v>83</v>
      </c>
      <c r="C7" s="197"/>
      <c r="D7" s="197"/>
      <c r="E7" s="197"/>
      <c r="F7" s="197"/>
    </row>
    <row r="8" spans="1:6" ht="36" customHeight="1" x14ac:dyDescent="0.25">
      <c r="A8" s="205" t="s">
        <v>155</v>
      </c>
      <c r="B8" s="205"/>
      <c r="C8" s="205"/>
      <c r="D8" s="205"/>
      <c r="E8" s="205"/>
      <c r="F8" s="205"/>
    </row>
    <row r="9" spans="1:6" ht="36" customHeight="1" x14ac:dyDescent="0.25">
      <c r="A9" s="221" t="s">
        <v>156</v>
      </c>
      <c r="B9" s="222"/>
      <c r="C9" s="222"/>
      <c r="D9" s="222"/>
      <c r="E9" s="222"/>
      <c r="F9" s="222"/>
    </row>
    <row r="10" spans="1:6" ht="39" customHeight="1" x14ac:dyDescent="0.25">
      <c r="A10" s="34" t="s">
        <v>117</v>
      </c>
      <c r="B10" s="142" t="s">
        <v>157</v>
      </c>
      <c r="C10" s="142" t="s">
        <v>158</v>
      </c>
      <c r="D10" s="142" t="s">
        <v>159</v>
      </c>
      <c r="E10" s="142" t="s">
        <v>160</v>
      </c>
      <c r="F10" s="142" t="s">
        <v>161</v>
      </c>
    </row>
    <row r="11" spans="1:6" s="82" customFormat="1" hidden="1" x14ac:dyDescent="0.25">
      <c r="A11" s="128"/>
      <c r="B11" s="133"/>
      <c r="C11" s="135"/>
      <c r="D11" s="133"/>
      <c r="E11" s="136"/>
      <c r="F11" s="134"/>
    </row>
    <row r="12" spans="1:6" s="82" customFormat="1" x14ac:dyDescent="0.25">
      <c r="A12" s="148"/>
      <c r="B12" s="154"/>
      <c r="C12" s="155"/>
      <c r="D12" s="154"/>
      <c r="E12" s="156"/>
      <c r="F12" s="157"/>
    </row>
    <row r="13" spans="1:6" s="82" customFormat="1" x14ac:dyDescent="0.25">
      <c r="A13" s="148">
        <v>43748</v>
      </c>
      <c r="B13" s="154" t="s">
        <v>251</v>
      </c>
      <c r="C13" s="155" t="s">
        <v>97</v>
      </c>
      <c r="D13" s="154" t="s">
        <v>252</v>
      </c>
      <c r="E13" s="156">
        <v>100</v>
      </c>
      <c r="F13" s="157"/>
    </row>
    <row r="14" spans="1:6" s="82" customFormat="1" x14ac:dyDescent="0.25">
      <c r="A14" s="148"/>
      <c r="B14" s="154"/>
      <c r="C14" s="155"/>
      <c r="D14" s="154"/>
      <c r="E14" s="156"/>
      <c r="F14" s="157"/>
    </row>
    <row r="15" spans="1:6" s="82" customFormat="1" x14ac:dyDescent="0.25">
      <c r="A15" s="148"/>
      <c r="B15" s="154"/>
      <c r="C15" s="155"/>
      <c r="D15" s="154"/>
      <c r="E15" s="156"/>
      <c r="F15" s="157"/>
    </row>
    <row r="16" spans="1:6" s="82" customFormat="1" x14ac:dyDescent="0.25">
      <c r="A16" s="148"/>
      <c r="B16" s="154"/>
      <c r="C16" s="155"/>
      <c r="D16" s="154"/>
      <c r="E16" s="156"/>
      <c r="F16" s="157"/>
    </row>
    <row r="17" spans="1:7" s="82" customFormat="1" x14ac:dyDescent="0.25">
      <c r="A17" s="148"/>
      <c r="B17" s="154"/>
      <c r="C17" s="155"/>
      <c r="D17" s="154"/>
      <c r="E17" s="156"/>
      <c r="F17" s="157"/>
    </row>
    <row r="18" spans="1:7" s="82" customFormat="1" x14ac:dyDescent="0.25">
      <c r="A18" s="148"/>
      <c r="B18" s="154"/>
      <c r="C18" s="155"/>
      <c r="D18" s="154"/>
      <c r="E18" s="156"/>
      <c r="F18" s="157"/>
    </row>
    <row r="19" spans="1:7" s="82" customFormat="1" x14ac:dyDescent="0.25">
      <c r="A19" s="148"/>
      <c r="B19" s="154"/>
      <c r="C19" s="155"/>
      <c r="D19" s="154"/>
      <c r="E19" s="156"/>
      <c r="F19" s="157"/>
    </row>
    <row r="20" spans="1:7" s="82" customFormat="1" x14ac:dyDescent="0.25">
      <c r="A20" s="148"/>
      <c r="B20" s="154"/>
      <c r="C20" s="155"/>
      <c r="D20" s="154"/>
      <c r="E20" s="156"/>
      <c r="F20" s="157"/>
    </row>
    <row r="21" spans="1:7" s="82" customFormat="1" x14ac:dyDescent="0.25">
      <c r="A21" s="148"/>
      <c r="B21" s="154"/>
      <c r="C21" s="155"/>
      <c r="D21" s="154"/>
      <c r="E21" s="156"/>
      <c r="F21" s="157"/>
    </row>
    <row r="22" spans="1:7" s="82" customFormat="1" x14ac:dyDescent="0.25">
      <c r="A22" s="148"/>
      <c r="B22" s="154"/>
      <c r="C22" s="155"/>
      <c r="D22" s="154"/>
      <c r="E22" s="156"/>
      <c r="F22" s="157"/>
    </row>
    <row r="23" spans="1:7" s="82" customFormat="1" x14ac:dyDescent="0.25">
      <c r="A23" s="148"/>
      <c r="B23" s="154"/>
      <c r="C23" s="155"/>
      <c r="D23" s="154"/>
      <c r="E23" s="156"/>
      <c r="F23" s="157"/>
    </row>
    <row r="24" spans="1:7" s="82" customFormat="1" hidden="1" x14ac:dyDescent="0.25">
      <c r="A24" s="128"/>
      <c r="B24" s="133"/>
      <c r="C24" s="135"/>
      <c r="D24" s="133"/>
      <c r="E24" s="136"/>
      <c r="F24" s="134"/>
    </row>
    <row r="25" spans="1:7" ht="34.5" customHeight="1" x14ac:dyDescent="0.25">
      <c r="A25" s="143" t="s">
        <v>162</v>
      </c>
      <c r="B25" s="144" t="s">
        <v>163</v>
      </c>
      <c r="C25" s="145">
        <f>C26+C27</f>
        <v>1</v>
      </c>
      <c r="D25" s="146" t="str">
        <f>IF(SUBTOTAL(3,C11:C24)=SUBTOTAL(103,C11:C24),'Summary and sign-off'!$A$66,'Summary and sign-off'!$A$67)</f>
        <v>Check - there are no hidden rows with data</v>
      </c>
      <c r="E25" s="203" t="str">
        <f>IF('Summary and sign-off'!F78='Summary and sign-off'!F72,'Summary and sign-off'!A70,'Summary and sign-off'!A68)</f>
        <v>Check - each entry provides sufficient information</v>
      </c>
      <c r="F25" s="203"/>
      <c r="G25" s="82"/>
    </row>
    <row r="26" spans="1:7" ht="25.5" customHeight="1" x14ac:dyDescent="0.35">
      <c r="A26" s="84"/>
      <c r="B26" s="85" t="s">
        <v>96</v>
      </c>
      <c r="C26" s="86">
        <f>COUNTIF(C11:C24,'Summary and sign-off'!A63)</f>
        <v>0</v>
      </c>
      <c r="D26" s="16"/>
      <c r="E26" s="17"/>
      <c r="F26" s="18"/>
    </row>
    <row r="27" spans="1:7" ht="25.5" customHeight="1" x14ac:dyDescent="0.35">
      <c r="A27" s="84"/>
      <c r="B27" s="85" t="s">
        <v>97</v>
      </c>
      <c r="C27" s="86">
        <f>COUNTIF(C11:C24,'Summary and sign-off'!A64)</f>
        <v>1</v>
      </c>
      <c r="D27" s="16"/>
      <c r="E27" s="17"/>
      <c r="F27" s="18"/>
    </row>
    <row r="28" spans="1:7" ht="13" x14ac:dyDescent="0.3">
      <c r="A28" s="19"/>
      <c r="B28" s="20"/>
      <c r="C28" s="19"/>
      <c r="D28" s="21"/>
      <c r="E28" s="21"/>
      <c r="F28" s="19"/>
    </row>
    <row r="29" spans="1:7" ht="13" x14ac:dyDescent="0.3">
      <c r="A29" s="20" t="s">
        <v>152</v>
      </c>
      <c r="B29" s="20"/>
      <c r="C29" s="20"/>
      <c r="D29" s="20"/>
      <c r="E29" s="20"/>
      <c r="F29" s="20"/>
    </row>
    <row r="30" spans="1:7" ht="12.65" customHeight="1" x14ac:dyDescent="0.25">
      <c r="A30" s="22" t="s">
        <v>131</v>
      </c>
      <c r="B30" s="19"/>
      <c r="C30" s="19"/>
      <c r="D30" s="19"/>
      <c r="E30" s="19"/>
      <c r="F30" s="23"/>
    </row>
    <row r="31" spans="1:7" ht="13" x14ac:dyDescent="0.3">
      <c r="A31" s="22" t="s">
        <v>79</v>
      </c>
      <c r="B31" s="24"/>
      <c r="C31" s="25"/>
      <c r="D31" s="25"/>
      <c r="E31" s="25"/>
      <c r="F31" s="26"/>
    </row>
    <row r="32" spans="1:7" ht="13" x14ac:dyDescent="0.3">
      <c r="A32" s="22" t="s">
        <v>164</v>
      </c>
      <c r="B32" s="27"/>
      <c r="C32" s="27"/>
      <c r="D32" s="27"/>
      <c r="E32" s="27"/>
      <c r="F32" s="27"/>
    </row>
    <row r="33" spans="1:6" ht="12.75" customHeight="1" x14ac:dyDescent="0.25">
      <c r="A33" s="22" t="s">
        <v>165</v>
      </c>
      <c r="B33" s="19"/>
      <c r="C33" s="19"/>
      <c r="D33" s="19"/>
      <c r="E33" s="19"/>
      <c r="F33" s="19"/>
    </row>
    <row r="34" spans="1:6" ht="13" customHeight="1" x14ac:dyDescent="0.25">
      <c r="A34" s="28" t="s">
        <v>166</v>
      </c>
      <c r="B34" s="29"/>
      <c r="C34" s="29"/>
      <c r="D34" s="29"/>
      <c r="E34" s="29"/>
      <c r="F34" s="29"/>
    </row>
    <row r="35" spans="1:6" x14ac:dyDescent="0.25">
      <c r="A35" s="30" t="s">
        <v>167</v>
      </c>
      <c r="B35" s="31"/>
      <c r="C35" s="26"/>
      <c r="D35" s="26"/>
      <c r="E35" s="26"/>
      <c r="F35" s="26"/>
    </row>
    <row r="36" spans="1:6" ht="12.75" customHeight="1" x14ac:dyDescent="0.25">
      <c r="A36" s="30" t="s">
        <v>146</v>
      </c>
      <c r="B36" s="22"/>
      <c r="C36" s="32"/>
      <c r="D36" s="32"/>
      <c r="E36" s="32"/>
      <c r="F36" s="32"/>
    </row>
    <row r="37" spans="1:6" ht="12.75" customHeight="1" x14ac:dyDescent="0.25">
      <c r="A37" s="22"/>
      <c r="B37" s="22"/>
      <c r="C37" s="32"/>
      <c r="D37" s="32"/>
      <c r="E37" s="32"/>
      <c r="F37" s="32"/>
    </row>
    <row r="38" spans="1:6" ht="12.75" hidden="1" customHeight="1" x14ac:dyDescent="0.25">
      <c r="A38" s="22"/>
      <c r="B38" s="22"/>
      <c r="C38" s="32"/>
      <c r="D38" s="32"/>
      <c r="E38" s="32"/>
      <c r="F38" s="32"/>
    </row>
    <row r="39" spans="1:6" hidden="1" x14ac:dyDescent="0.25"/>
    <row r="40" spans="1:6" hidden="1" x14ac:dyDescent="0.25"/>
    <row r="41" spans="1:6" ht="13" hidden="1" x14ac:dyDescent="0.3">
      <c r="A41" s="20"/>
      <c r="B41" s="20"/>
      <c r="C41" s="20"/>
      <c r="D41" s="20"/>
      <c r="E41" s="20"/>
      <c r="F41" s="20"/>
    </row>
    <row r="42" spans="1:6" ht="13" hidden="1" x14ac:dyDescent="0.3">
      <c r="A42" s="20"/>
      <c r="B42" s="20"/>
      <c r="C42" s="20"/>
      <c r="D42" s="20"/>
      <c r="E42" s="20"/>
      <c r="F42" s="20"/>
    </row>
    <row r="43" spans="1:6" ht="13" hidden="1" x14ac:dyDescent="0.3">
      <c r="A43" s="20"/>
      <c r="B43" s="20"/>
      <c r="C43" s="20"/>
      <c r="D43" s="20"/>
      <c r="E43" s="20"/>
      <c r="F43" s="20"/>
    </row>
    <row r="44" spans="1:6" ht="13" hidden="1" x14ac:dyDescent="0.3">
      <c r="A44" s="20"/>
      <c r="B44" s="20"/>
      <c r="C44" s="20"/>
      <c r="D44" s="20"/>
      <c r="E44" s="20"/>
      <c r="F44" s="20"/>
    </row>
    <row r="45" spans="1:6" ht="13" hidden="1" x14ac:dyDescent="0.3">
      <c r="A45" s="20"/>
      <c r="B45" s="20"/>
      <c r="C45" s="20"/>
      <c r="D45" s="20"/>
      <c r="E45" s="20"/>
      <c r="F45" s="20"/>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sign-off'!$A$63:$A$64</xm:f>
          </x14:formula1>
          <xm:sqref>C11:C24</xm:sqref>
        </x14:dataValidation>
        <x14:dataValidation type="list" errorStyle="information" operator="greaterThan" allowBlank="1" showInputMessage="1" prompt="Provide specific $ value if possible">
          <x14:formula1>
            <xm:f>'Summary and sign-off'!$A$57:$A$62</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sign-off'!$A$45:$A$46</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sign-off'!$A$47:$A$48</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Black, Fiona</cp:lastModifiedBy>
  <cp:revision/>
  <dcterms:created xsi:type="dcterms:W3CDTF">2010-10-17T20:59:02Z</dcterms:created>
  <dcterms:modified xsi:type="dcterms:W3CDTF">2020-07-30T00:43:38Z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