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f\Desktop\FireNet uploads\"/>
    </mc:Choice>
  </mc:AlternateContent>
  <bookViews>
    <workbookView xWindow="120" yWindow="120" windowWidth="28695" windowHeight="12525"/>
  </bookViews>
  <sheets>
    <sheet name="Summary" sheetId="1" r:id="rId1"/>
  </sheets>
  <externalReferences>
    <externalReference r:id="rId2"/>
    <externalReference r:id="rId3"/>
  </externalReferences>
  <definedNames>
    <definedName name="_xlnm._FilterDatabase" localSheetId="0" hidden="1">Summary!$A$1:$F$174</definedName>
    <definedName name="CCardclassifications" localSheetId="0">[1]Standing_Data!$A$4:$A$8</definedName>
    <definedName name="CCardclassifications">[2]Standing_Data!$A$4:$A$8</definedName>
    <definedName name="GLspendclassifications" localSheetId="0">[1]Standing_Data!$A$12:$A$16</definedName>
    <definedName name="GLspendclassifications">[2]Standing_Data!$A$12:$A$16</definedName>
    <definedName name="_xlnm.Print_Area" localSheetId="0">Summary!$A$1:$E$174</definedName>
    <definedName name="_xlnm.Print_Titles" localSheetId="0">Summary!$1:$3</definedName>
  </definedNames>
  <calcPr calcId="152511"/>
</workbook>
</file>

<file path=xl/calcChain.xml><?xml version="1.0" encoding="utf-8"?>
<calcChain xmlns="http://schemas.openxmlformats.org/spreadsheetml/2006/main">
  <c r="B143" i="1" l="1"/>
  <c r="B132" i="1"/>
  <c r="B124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7" i="1"/>
  <c r="B96" i="1"/>
  <c r="B93" i="1"/>
  <c r="B92" i="1"/>
  <c r="B91" i="1"/>
  <c r="B89" i="1"/>
  <c r="B88" i="1"/>
  <c r="B87" i="1"/>
  <c r="B86" i="1"/>
  <c r="B85" i="1"/>
  <c r="B84" i="1"/>
  <c r="B83" i="1"/>
  <c r="B82" i="1"/>
  <c r="B78" i="1"/>
  <c r="B77" i="1"/>
  <c r="B76" i="1"/>
  <c r="B74" i="1"/>
  <c r="B73" i="1"/>
  <c r="B72" i="1"/>
  <c r="B71" i="1"/>
  <c r="B69" i="1"/>
  <c r="B68" i="1"/>
  <c r="B67" i="1"/>
  <c r="B65" i="1"/>
  <c r="B63" i="1"/>
  <c r="B62" i="1"/>
  <c r="B60" i="1"/>
  <c r="B59" i="1"/>
  <c r="B54" i="1"/>
  <c r="B50" i="1"/>
  <c r="B35" i="1"/>
  <c r="B34" i="1"/>
  <c r="B33" i="1"/>
  <c r="B28" i="1"/>
  <c r="B27" i="1"/>
  <c r="B26" i="1"/>
  <c r="B24" i="1"/>
  <c r="B23" i="1"/>
  <c r="B19" i="1"/>
  <c r="B17" i="1"/>
  <c r="B16" i="1"/>
  <c r="B15" i="1"/>
  <c r="B14" i="1"/>
  <c r="B13" i="1"/>
  <c r="B10" i="1"/>
  <c r="B6" i="1"/>
  <c r="B5" i="1"/>
  <c r="B115" i="1" l="1"/>
  <c r="B145" i="1" s="1"/>
</calcChain>
</file>

<file path=xl/sharedStrings.xml><?xml version="1.0" encoding="utf-8"?>
<sst xmlns="http://schemas.openxmlformats.org/spreadsheetml/2006/main" count="448" uniqueCount="180">
  <si>
    <t>New Zealand Fire Service</t>
  </si>
  <si>
    <t>Chief Executive / National Commander: Paul Baxter</t>
  </si>
  <si>
    <t>Period: 1st July 2014 to 30th June 2015</t>
  </si>
  <si>
    <t>International Travel
Credit Card</t>
  </si>
  <si>
    <t xml:space="preserve">$NZ </t>
  </si>
  <si>
    <t xml:space="preserve">Purpose (eg, attending conference on...) </t>
  </si>
  <si>
    <t>Nature (Meal, Taxi, Parking, Car Rental, Airfare, Accom, Fees, Other etc)</t>
  </si>
  <si>
    <t>Location(s)</t>
  </si>
  <si>
    <t>AFAC Board meeting</t>
  </si>
  <si>
    <t>Taxis</t>
  </si>
  <si>
    <t>Perth</t>
  </si>
  <si>
    <t>Accom</t>
  </si>
  <si>
    <t>Meals</t>
  </si>
  <si>
    <t>Fire Safety Asia Conference &amp; International Fire Chief's Assoc. of Asia</t>
  </si>
  <si>
    <t>Singapore</t>
  </si>
  <si>
    <t>INSARAG in Seoul</t>
  </si>
  <si>
    <t>Conference speaker. Airport to Hotel</t>
  </si>
  <si>
    <t>Taxi</t>
  </si>
  <si>
    <t>Seattle</t>
  </si>
  <si>
    <t xml:space="preserve">Airport - Hotel - Airport. AFAC Board Meeting </t>
  </si>
  <si>
    <t>Melbourne</t>
  </si>
  <si>
    <t>AFAC Board Meeting</t>
  </si>
  <si>
    <t>Hobart</t>
  </si>
  <si>
    <t>AFAC Council Meeting</t>
  </si>
  <si>
    <t>AFAC Meeting and Memorial Service</t>
  </si>
  <si>
    <t>Canberra</t>
  </si>
  <si>
    <t>Europe Suppliers meetings International Fire Trade Conference</t>
  </si>
  <si>
    <t>London</t>
  </si>
  <si>
    <t>Europe Suppliers meetings International Fire Trade Conference - 2 ppl</t>
  </si>
  <si>
    <t>Germany</t>
  </si>
  <si>
    <t>Paris</t>
  </si>
  <si>
    <t>International Travel
Non Credit Card</t>
  </si>
  <si>
    <t>Airfares</t>
  </si>
  <si>
    <r>
      <t xml:space="preserve">Fire Safety Asia Conference &amp; International Fire Chief's Assoc. of Asia, part funded by conference host as a speaker. </t>
    </r>
    <r>
      <rPr>
        <b/>
        <sz val="11"/>
        <color rgb="FF0000FF"/>
        <rFont val="Arial"/>
        <family val="2"/>
      </rPr>
      <t>$1,558.20 credited on 30 June 2014</t>
    </r>
    <r>
      <rPr>
        <sz val="11"/>
        <color rgb="FF0000FF"/>
        <rFont val="Arial"/>
        <family val="2"/>
      </rPr>
      <t xml:space="preserve"> (included in 2013/14 declaration)</t>
    </r>
  </si>
  <si>
    <t>Inaugural Emergency Personnel Memorial, AFAC Council meeting &amp; Commissioners and Chief Officers Strategic Committee meeting</t>
  </si>
  <si>
    <t>Europe</t>
  </si>
  <si>
    <t>Rail</t>
  </si>
  <si>
    <t>Car Rental</t>
  </si>
  <si>
    <t>Domestic Travel
Credit Card</t>
  </si>
  <si>
    <t>Community Launch of Fire-Medical Vehicle</t>
  </si>
  <si>
    <t>Christchurch</t>
  </si>
  <si>
    <t>Queens Service Medal Awards Governor General</t>
  </si>
  <si>
    <t>AFAC Conference</t>
  </si>
  <si>
    <t>Wellington</t>
  </si>
  <si>
    <t>Commission visit to Tauranga</t>
  </si>
  <si>
    <t>Tauranga</t>
  </si>
  <si>
    <t>Institute of Directors programme</t>
  </si>
  <si>
    <t>Nelson</t>
  </si>
  <si>
    <t>Meals during delivery of appliance to Tolaga Bay, visiting first responder brigades (Takapau, Tikokino, Onga Onga, Otane, Haumoana, Patutahi), and visits to Napier and Gisborne career stations.</t>
  </si>
  <si>
    <t>Meal</t>
  </si>
  <si>
    <t>Gisborne</t>
  </si>
  <si>
    <t>Meals during delivery of appliance to Tolaga Bay, visiting first responder brigades (Takapau, Tikokino, Onga Onga, Otane, Haumoana, Patutahi), and visits to Napier and Gisborne career stations. 3 People</t>
  </si>
  <si>
    <t>Meals during delivery of appliance to Tolaga Bay, visiting first responder brigades (Takapau, Tikokino, Onga Onga, Otane, Haumoana, Patutahi), and visits to Napier and Gisborne career stations. 2 people</t>
  </si>
  <si>
    <t>Meals during delivery of appliance to Tolaga Bay, visiting first responder brigades (Takapau, Tikokino, Onga Onga, Otane, Haumoana, Patutahi), and visits to Napier and Gisborne career stations. 3 people.</t>
  </si>
  <si>
    <t>Domestic Travel
Non Credit Card</t>
  </si>
  <si>
    <t>Rotorua</t>
  </si>
  <si>
    <t>Launch Of Otago ERFD In Clyde</t>
  </si>
  <si>
    <t>Dunedin</t>
  </si>
  <si>
    <t>Region Visit and Meeting with Area Managers</t>
  </si>
  <si>
    <t>Invercargill</t>
  </si>
  <si>
    <t>Gold Star Presentations - Napier Fire Station</t>
  </si>
  <si>
    <t>Napier</t>
  </si>
  <si>
    <t>July Commission meeting</t>
  </si>
  <si>
    <t>Auckland</t>
  </si>
  <si>
    <t>July Commission meeting - 2 nights</t>
  </si>
  <si>
    <t xml:space="preserve">Attending PACDEFF Aviation Safety Conference </t>
  </si>
  <si>
    <t>Airfare</t>
  </si>
  <si>
    <t>Attending PACDEFFAviation Safety Conference - 2 nights</t>
  </si>
  <si>
    <t>Deliver and formally hand over new fire appliance to Putaruru Volunteer Fire Brigade, meet with members and partners.</t>
  </si>
  <si>
    <t>Bravery Awards</t>
  </si>
  <si>
    <t>USAR International Accreditation</t>
  </si>
  <si>
    <t>Longburn</t>
  </si>
  <si>
    <t>AFAC Christchurch Field Trip</t>
  </si>
  <si>
    <t>Hosting Jose Santiago, Chicago Fire Chief - NTC Visit</t>
  </si>
  <si>
    <t>SLT Quarterly offsite meeting</t>
  </si>
  <si>
    <t>Deliver and formally hand over new fire appliance to Te Kuiti Volunteer Fire Brigade, meet with members and partners</t>
  </si>
  <si>
    <t>Hamilton</t>
  </si>
  <si>
    <t>Parking</t>
  </si>
  <si>
    <t>Novotel Tainui Hamilton</t>
  </si>
  <si>
    <t>October Commission Meeting</t>
  </si>
  <si>
    <t>Business Leaders Health &amp; Safety Forum - CEO Summit</t>
  </si>
  <si>
    <t>Visit and meet participants on new Tactical Command Course</t>
  </si>
  <si>
    <t>November Commission Meeting</t>
  </si>
  <si>
    <t>Attend Human Resources Conference</t>
  </si>
  <si>
    <t>Attend as Opening Speaker at NZPFU conference</t>
  </si>
  <si>
    <t>Omarama &amp; Alexandra Volunteer Fire Brigade re-openings</t>
  </si>
  <si>
    <t>Queenstown</t>
  </si>
  <si>
    <t>Deliver and formally hand over new fire appliance to Opotiki Volunteer Fire Brigade, meet with members and partners.</t>
  </si>
  <si>
    <t>Opotiki</t>
  </si>
  <si>
    <t>Trinity Wharf Tauranga</t>
  </si>
  <si>
    <t>Meeting with CE NZ Real Estate Institute re Smoke Alarms</t>
  </si>
  <si>
    <t>Blenheim with National Rural Fire Officer re Bushfires</t>
  </si>
  <si>
    <t>Blenheim</t>
  </si>
  <si>
    <t>Institute of Directors course</t>
  </si>
  <si>
    <t>Meeting With PM Australia &amp; NZ. Rural Firefighters Thank You</t>
  </si>
  <si>
    <t>USAR Insarag Pouwhiri</t>
  </si>
  <si>
    <t>Medal presentation</t>
  </si>
  <si>
    <t>Attend Recruit Graduation Ceremony - NTC</t>
  </si>
  <si>
    <t>Accommodation in Napier enroute for delivery of appliance to Tolaga Bay, visiting first responder brigades (Takapau, Tikokino, Onga Onga, Otane, Haumoana, Patutahi), and visits to Napier and Gisborne career stations.</t>
  </si>
  <si>
    <t>Return travel after delivery of appliance to Tolaga Bay, visiting first responder brigades (Takapau, Tikokino, Onga Onga, Otane, Haumoana, Patutahi), and visits to Napier and Gisborne career stations.</t>
  </si>
  <si>
    <t>Strategic Offsite meeting - 5 nights</t>
  </si>
  <si>
    <t>May Commission Visit</t>
  </si>
  <si>
    <t>Kerikeri</t>
  </si>
  <si>
    <t>Canterbury Citations Presentation</t>
  </si>
  <si>
    <t>Total Travel</t>
  </si>
  <si>
    <t>Non travel
Credit Card</t>
  </si>
  <si>
    <t>DIA Fire Services review legislation</t>
  </si>
  <si>
    <t>Meeting with Director MCDEM</t>
  </si>
  <si>
    <t>Wellington CBD</t>
  </si>
  <si>
    <t>Non travel
Non Credit Card</t>
  </si>
  <si>
    <t>Total Non Travel</t>
  </si>
  <si>
    <t>Hospitality provided
Credit Card</t>
  </si>
  <si>
    <t>Nil for this period</t>
  </si>
  <si>
    <t>Hospitality provided
Non Credit Card</t>
  </si>
  <si>
    <t>Total Hospitality</t>
  </si>
  <si>
    <t>Gifts &amp; Hospitality accepted &gt;$50</t>
  </si>
  <si>
    <t>To include such items as meals, tickets to events, gifts from overseas counterparts, travel or accommodation (including that accepted by immediate family members).</t>
  </si>
  <si>
    <t>Gifts accepted</t>
  </si>
  <si>
    <t xml:space="preserve">Offered by </t>
  </si>
  <si>
    <t>Description</t>
  </si>
  <si>
    <t>Estimated value (NZ$)</t>
  </si>
  <si>
    <t>Hospitality accepted</t>
  </si>
  <si>
    <t>Various small gifts, meals and drinks accepted while on business travel</t>
  </si>
  <si>
    <t>Dinner with President of Darley's at Hannover (50 Euros)</t>
  </si>
  <si>
    <t>Total Accepted</t>
  </si>
  <si>
    <t>Grand Total</t>
  </si>
  <si>
    <t>Abbreviations:</t>
  </si>
  <si>
    <t>AFAC</t>
  </si>
  <si>
    <t>Australasian Fire Authorities Council</t>
  </si>
  <si>
    <t>AIPM</t>
  </si>
  <si>
    <t>Australian Institute of Police Management</t>
  </si>
  <si>
    <t>CE</t>
  </si>
  <si>
    <t>Chief Executive</t>
  </si>
  <si>
    <t>CEO</t>
  </si>
  <si>
    <t>Chief Executive Office</t>
  </si>
  <si>
    <t>CERA</t>
  </si>
  <si>
    <t>Canterbury Earthquake Recovery Authority</t>
  </si>
  <si>
    <t>CFO</t>
  </si>
  <si>
    <t>Chief Fire Officer</t>
  </si>
  <si>
    <t>CIO</t>
  </si>
  <si>
    <t>Chief Information Officer</t>
  </si>
  <si>
    <t>ERFD</t>
  </si>
  <si>
    <t>Enlarged Rural Fire District</t>
  </si>
  <si>
    <t>FRFANZ</t>
  </si>
  <si>
    <t>Forest and Rural Fire Association of NZ</t>
  </si>
  <si>
    <t>IAFC</t>
  </si>
  <si>
    <t>International Association of Fire Chiefs</t>
  </si>
  <si>
    <t>IFE</t>
  </si>
  <si>
    <t>Institute of Fire Engineers</t>
  </si>
  <si>
    <t>IPANZ</t>
  </si>
  <si>
    <t>Institute of Public Administration New Zealand</t>
  </si>
  <si>
    <t>IFRE</t>
  </si>
  <si>
    <t>International Fire &amp; Rescue Executives</t>
  </si>
  <si>
    <t>INSARAG</t>
  </si>
  <si>
    <t>International Search and Rescue Advisory Group</t>
  </si>
  <si>
    <t>NRFA</t>
  </si>
  <si>
    <t>National Rural Fire Authority</t>
  </si>
  <si>
    <t>NTC</t>
  </si>
  <si>
    <t>National Training Centre</t>
  </si>
  <si>
    <t>NZFS</t>
  </si>
  <si>
    <t>NZPFU</t>
  </si>
  <si>
    <t>New Zealand Professional Firefighters Union</t>
  </si>
  <si>
    <t>OLT</t>
  </si>
  <si>
    <t>Operational Leadership Team</t>
  </si>
  <si>
    <t>PACDEFF</t>
  </si>
  <si>
    <t>Pacific and Australasion CRM Developer's and Facilitators' Forum</t>
  </si>
  <si>
    <t>PRFO</t>
  </si>
  <si>
    <t>Principal Rural Fire Officer</t>
  </si>
  <si>
    <t>REINZ</t>
  </si>
  <si>
    <t>Real Estate Institute of NZ</t>
  </si>
  <si>
    <t>RFA</t>
  </si>
  <si>
    <t>Rural Fire Authority</t>
  </si>
  <si>
    <t>RMT</t>
  </si>
  <si>
    <t>Regional Management Team</t>
  </si>
  <si>
    <t>SLT</t>
  </si>
  <si>
    <t>Strategic Leadership Team</t>
  </si>
  <si>
    <t>TAPS</t>
  </si>
  <si>
    <t>Training and Progression System</t>
  </si>
  <si>
    <t>UFBA</t>
  </si>
  <si>
    <t>United Fire Brigades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</si>
</sst>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);\(#,##0.00\);0.00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/>
    <xf numFmtId="164" fontId="2" fillId="0" borderId="0" xfId="1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Border="1" applyAlignment="1"/>
    <xf numFmtId="0" fontId="7" fillId="2" borderId="1" xfId="0" applyFont="1" applyFill="1" applyBorder="1" applyAlignment="1">
      <alignment wrapText="1"/>
    </xf>
    <xf numFmtId="164" fontId="2" fillId="3" borderId="2" xfId="1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/>
    <xf numFmtId="15" fontId="8" fillId="0" borderId="0" xfId="0" applyNumberFormat="1" applyFont="1" applyFill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quotePrefix="1" applyFont="1" applyFill="1" applyAlignment="1">
      <alignment wrapText="1"/>
    </xf>
    <xf numFmtId="0" fontId="11" fillId="3" borderId="2" xfId="0" applyFont="1" applyFill="1" applyBorder="1" applyAlignment="1"/>
    <xf numFmtId="0" fontId="13" fillId="0" borderId="0" xfId="0" applyFont="1" applyAlignment="1"/>
    <xf numFmtId="0" fontId="14" fillId="0" borderId="0" xfId="0" applyFont="1" applyAlignment="1"/>
    <xf numFmtId="0" fontId="15" fillId="4" borderId="4" xfId="0" applyFont="1" applyFill="1" applyBorder="1" applyAlignment="1">
      <alignment horizontal="left" wrapText="1"/>
    </xf>
    <xf numFmtId="164" fontId="3" fillId="4" borderId="5" xfId="1" applyFont="1" applyFill="1" applyBorder="1" applyAlignment="1">
      <alignment horizontal="right"/>
    </xf>
    <xf numFmtId="0" fontId="14" fillId="4" borderId="5" xfId="0" applyFont="1" applyFill="1" applyBorder="1" applyAlignment="1"/>
    <xf numFmtId="0" fontId="0" fillId="4" borderId="5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16" fillId="0" borderId="0" xfId="0" applyFont="1" applyAlignment="1"/>
    <xf numFmtId="164" fontId="1" fillId="0" borderId="0" xfId="1" applyFont="1" applyAlignment="1">
      <alignment horizontal="right"/>
    </xf>
    <xf numFmtId="0" fontId="0" fillId="0" borderId="0" xfId="0" applyAlignment="1">
      <alignment wrapText="1"/>
    </xf>
    <xf numFmtId="0" fontId="0" fillId="4" borderId="5" xfId="0" applyFont="1" applyFill="1" applyBorder="1" applyAlignment="1"/>
    <xf numFmtId="0" fontId="14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>
      <alignment wrapText="1"/>
    </xf>
    <xf numFmtId="164" fontId="1" fillId="0" borderId="0" xfId="1" applyFont="1" applyAlignment="1">
      <alignment horizontal="right" wrapText="1"/>
    </xf>
    <xf numFmtId="0" fontId="14" fillId="0" borderId="0" xfId="0" applyFont="1" applyAlignment="1">
      <alignment wrapText="1"/>
    </xf>
    <xf numFmtId="0" fontId="2" fillId="3" borderId="7" xfId="0" applyFont="1" applyFill="1" applyBorder="1" applyAlignment="1">
      <alignment wrapText="1"/>
    </xf>
    <xf numFmtId="0" fontId="18" fillId="3" borderId="7" xfId="0" applyFont="1" applyFill="1" applyBorder="1" applyAlignment="1">
      <alignment horizontal="right" wrapText="1"/>
    </xf>
    <xf numFmtId="0" fontId="19" fillId="3" borderId="3" xfId="0" applyFont="1" applyFill="1" applyBorder="1" applyAlignment="1">
      <alignment wrapText="1"/>
    </xf>
    <xf numFmtId="164" fontId="1" fillId="0" borderId="0" xfId="1" applyFont="1" applyAlignment="1">
      <alignment horizontal="left"/>
    </xf>
    <xf numFmtId="0" fontId="18" fillId="3" borderId="2" xfId="0" applyFont="1" applyFill="1" applyBorder="1" applyAlignment="1">
      <alignment horizontal="right" wrapText="1"/>
    </xf>
    <xf numFmtId="0" fontId="20" fillId="0" borderId="0" xfId="0" applyFont="1" applyAlignment="1"/>
    <xf numFmtId="164" fontId="13" fillId="0" borderId="0" xfId="1" applyFont="1" applyAlignment="1">
      <alignment horizontal="left"/>
    </xf>
    <xf numFmtId="164" fontId="13" fillId="0" borderId="0" xfId="1" applyFont="1" applyFill="1" applyAlignment="1">
      <alignment horizontal="left"/>
    </xf>
    <xf numFmtId="0" fontId="13" fillId="0" borderId="0" xfId="0" applyFont="1" applyFill="1" applyBorder="1" applyAlignment="1"/>
    <xf numFmtId="0" fontId="15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7" fillId="0" borderId="2" xfId="0" applyFont="1" applyBorder="1" applyAlignment="1">
      <alignment horizontal="justify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ialAccounting/Other%20reporting/CE%20expense%20reporting/2013-14/CE_Expend_20130701_2014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ckf/AppData/Local/Microsoft/Windows/INetCache/Content.Outlook/TH5IK69J/CE_Expend_20140701_201506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PCard_Data"/>
      <sheetName val="Travel_Data"/>
      <sheetName val="GL_Data"/>
      <sheetName val="GL_Codes"/>
      <sheetName val="Standing_Data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1. Int travel - c/card</v>
          </cell>
        </row>
        <row r="6">
          <cell r="A6" t="str">
            <v>2. Dom travel - c/card</v>
          </cell>
        </row>
        <row r="7">
          <cell r="A7" t="str">
            <v>3. Hospitality - c/card</v>
          </cell>
        </row>
        <row r="8">
          <cell r="A8" t="str">
            <v>4. Other - c/card</v>
          </cell>
        </row>
        <row r="13">
          <cell r="A13" t="str">
            <v>1. Int travel - non c/card</v>
          </cell>
        </row>
        <row r="14">
          <cell r="A14" t="str">
            <v>2. Dom travel - non c/card</v>
          </cell>
        </row>
        <row r="15">
          <cell r="A15" t="str">
            <v>3. Hospitality - non c/card</v>
          </cell>
        </row>
        <row r="16">
          <cell r="A16" t="str">
            <v>4. Other - non c/card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PCard_Data"/>
      <sheetName val="Travel_Data"/>
      <sheetName val="GL_Data"/>
      <sheetName val="GL_Codes"/>
      <sheetName val="Standing_Data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1. Int travel - c/card</v>
          </cell>
        </row>
        <row r="6">
          <cell r="A6" t="str">
            <v>2. Dom travel - c/card</v>
          </cell>
        </row>
        <row r="7">
          <cell r="A7" t="str">
            <v>3. Hospitality - c/card</v>
          </cell>
        </row>
        <row r="8">
          <cell r="A8" t="str">
            <v>4. Other - c/card</v>
          </cell>
        </row>
        <row r="13">
          <cell r="A13" t="str">
            <v>1. Int travel - non c/card</v>
          </cell>
        </row>
        <row r="14">
          <cell r="A14" t="str">
            <v>2. Dom travel - non c/card</v>
          </cell>
        </row>
        <row r="15">
          <cell r="A15" t="str">
            <v>3. Hospitality - non c/card</v>
          </cell>
        </row>
        <row r="16">
          <cell r="A16" t="str">
            <v>4. Other - non c/card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panz.org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6"/>
  <sheetViews>
    <sheetView tabSelected="1" zoomScale="80" zoomScaleNormal="80" workbookViewId="0"/>
  </sheetViews>
  <sheetFormatPr defaultRowHeight="15" x14ac:dyDescent="0.25"/>
  <cols>
    <col min="1" max="1" width="20.7109375" style="6" customWidth="1"/>
    <col min="2" max="2" width="14.28515625" style="28" customWidth="1"/>
    <col min="3" max="3" width="72.7109375" style="6" customWidth="1"/>
    <col min="4" max="4" width="19.5703125" style="6" customWidth="1"/>
    <col min="5" max="5" width="16.28515625" style="6" customWidth="1"/>
    <col min="6" max="6" width="56.42578125" style="5" bestFit="1" customWidth="1"/>
    <col min="7" max="8" width="51" style="6" customWidth="1"/>
    <col min="9" max="16384" width="9.140625" style="6"/>
  </cols>
  <sheetData>
    <row r="1" spans="1:7" ht="18.75" x14ac:dyDescent="0.3">
      <c r="A1" s="1" t="s">
        <v>0</v>
      </c>
      <c r="B1" s="2"/>
      <c r="C1" s="3"/>
      <c r="D1" s="4"/>
      <c r="E1" s="4"/>
    </row>
    <row r="2" spans="1:7" ht="18.75" x14ac:dyDescent="0.3">
      <c r="A2" s="1" t="s">
        <v>1</v>
      </c>
      <c r="B2" s="2"/>
      <c r="D2" s="4"/>
      <c r="E2" s="4"/>
    </row>
    <row r="3" spans="1:7" ht="18.75" x14ac:dyDescent="0.3">
      <c r="A3" s="7" t="s">
        <v>2</v>
      </c>
      <c r="B3" s="2"/>
      <c r="C3" s="3"/>
      <c r="D3" s="4"/>
      <c r="E3" s="4"/>
    </row>
    <row r="4" spans="1:7" ht="60" customHeight="1" x14ac:dyDescent="0.25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</row>
    <row r="5" spans="1:7" ht="15.75" customHeight="1" x14ac:dyDescent="0.25">
      <c r="A5" s="13">
        <v>41842</v>
      </c>
      <c r="B5" s="14">
        <f>50.03+32.76</f>
        <v>82.789999999999992</v>
      </c>
      <c r="C5" s="15" t="s">
        <v>8</v>
      </c>
      <c r="D5" s="15" t="s">
        <v>9</v>
      </c>
      <c r="E5" s="15" t="s">
        <v>10</v>
      </c>
      <c r="F5" s="16"/>
    </row>
    <row r="6" spans="1:7" ht="15.75" customHeight="1" x14ac:dyDescent="0.25">
      <c r="A6" s="13">
        <v>41845</v>
      </c>
      <c r="B6" s="14">
        <f>873.43-66.46</f>
        <v>806.96999999999991</v>
      </c>
      <c r="C6" s="15" t="s">
        <v>8</v>
      </c>
      <c r="D6" s="15" t="s">
        <v>11</v>
      </c>
      <c r="E6" s="15" t="s">
        <v>10</v>
      </c>
      <c r="F6" s="16"/>
    </row>
    <row r="7" spans="1:7" ht="15.75" customHeight="1" x14ac:dyDescent="0.25">
      <c r="A7" s="13">
        <v>41845</v>
      </c>
      <c r="B7" s="14">
        <v>66.459999999999994</v>
      </c>
      <c r="C7" s="15" t="s">
        <v>8</v>
      </c>
      <c r="D7" s="15" t="s">
        <v>12</v>
      </c>
      <c r="E7" s="15" t="s">
        <v>10</v>
      </c>
      <c r="F7" s="16"/>
    </row>
    <row r="8" spans="1:7" ht="15.75" customHeight="1" x14ac:dyDescent="0.25">
      <c r="A8" s="13">
        <v>41896</v>
      </c>
      <c r="B8" s="14">
        <v>255.8</v>
      </c>
      <c r="C8" s="17" t="s">
        <v>13</v>
      </c>
      <c r="D8" s="15" t="s">
        <v>11</v>
      </c>
      <c r="E8" s="15" t="s">
        <v>14</v>
      </c>
      <c r="F8" s="16"/>
    </row>
    <row r="9" spans="1:7" ht="15.75" customHeight="1" x14ac:dyDescent="0.25">
      <c r="A9" s="13">
        <v>41896</v>
      </c>
      <c r="B9" s="14">
        <v>657.08</v>
      </c>
      <c r="C9" s="17" t="s">
        <v>13</v>
      </c>
      <c r="D9" s="15" t="s">
        <v>11</v>
      </c>
      <c r="E9" s="15" t="s">
        <v>14</v>
      </c>
      <c r="F9" s="16"/>
      <c r="G9" s="18"/>
    </row>
    <row r="10" spans="1:7" ht="15.75" customHeight="1" x14ac:dyDescent="0.25">
      <c r="A10" s="13">
        <v>41900</v>
      </c>
      <c r="B10" s="14">
        <f>1046.12-81.59</f>
        <v>964.52999999999986</v>
      </c>
      <c r="C10" s="17" t="s">
        <v>15</v>
      </c>
      <c r="D10" s="15" t="s">
        <v>11</v>
      </c>
      <c r="E10" s="15" t="s">
        <v>14</v>
      </c>
      <c r="F10" s="16"/>
    </row>
    <row r="11" spans="1:7" ht="15.75" customHeight="1" x14ac:dyDescent="0.25">
      <c r="A11" s="13">
        <v>41900</v>
      </c>
      <c r="B11" s="14">
        <v>81.59</v>
      </c>
      <c r="C11" s="17" t="s">
        <v>15</v>
      </c>
      <c r="D11" s="15" t="s">
        <v>12</v>
      </c>
      <c r="E11" s="15" t="s">
        <v>14</v>
      </c>
      <c r="F11" s="16"/>
    </row>
    <row r="12" spans="1:7" ht="15.75" customHeight="1" x14ac:dyDescent="0.25">
      <c r="A12" s="13">
        <v>41938</v>
      </c>
      <c r="B12" s="14">
        <v>58.7</v>
      </c>
      <c r="C12" s="17" t="s">
        <v>16</v>
      </c>
      <c r="D12" s="15" t="s">
        <v>17</v>
      </c>
      <c r="E12" s="15" t="s">
        <v>18</v>
      </c>
      <c r="F12" s="16"/>
    </row>
    <row r="13" spans="1:7" ht="15.75" customHeight="1" x14ac:dyDescent="0.25">
      <c r="A13" s="13">
        <v>41983</v>
      </c>
      <c r="B13" s="14">
        <f>209.66-33</f>
        <v>176.66</v>
      </c>
      <c r="C13" s="17" t="s">
        <v>19</v>
      </c>
      <c r="D13" s="15" t="s">
        <v>17</v>
      </c>
      <c r="E13" s="15" t="s">
        <v>20</v>
      </c>
      <c r="F13" s="16"/>
    </row>
    <row r="14" spans="1:7" ht="15.75" customHeight="1" x14ac:dyDescent="0.25">
      <c r="A14" s="13">
        <v>42086</v>
      </c>
      <c r="B14" s="14">
        <f>49.99+54.94</f>
        <v>104.93</v>
      </c>
      <c r="C14" s="17" t="s">
        <v>21</v>
      </c>
      <c r="D14" s="15" t="s">
        <v>9</v>
      </c>
      <c r="E14" s="15" t="s">
        <v>22</v>
      </c>
      <c r="F14" s="16"/>
    </row>
    <row r="15" spans="1:7" ht="15.75" customHeight="1" x14ac:dyDescent="0.25">
      <c r="A15" s="13">
        <v>42087</v>
      </c>
      <c r="B15" s="14">
        <f>16.17+93.38+31.97</f>
        <v>141.51999999999998</v>
      </c>
      <c r="C15" s="17" t="s">
        <v>21</v>
      </c>
      <c r="D15" s="15" t="s">
        <v>12</v>
      </c>
      <c r="E15" s="15" t="s">
        <v>22</v>
      </c>
      <c r="F15" s="16"/>
    </row>
    <row r="16" spans="1:7" ht="15.75" customHeight="1" x14ac:dyDescent="0.25">
      <c r="A16" s="13">
        <v>42089</v>
      </c>
      <c r="B16" s="14">
        <f>689.76-93.38</f>
        <v>596.38</v>
      </c>
      <c r="C16" s="17" t="s">
        <v>21</v>
      </c>
      <c r="D16" s="15" t="s">
        <v>11</v>
      </c>
      <c r="E16" s="15" t="s">
        <v>22</v>
      </c>
      <c r="F16" s="16"/>
    </row>
    <row r="17" spans="1:6" ht="15.75" customHeight="1" x14ac:dyDescent="0.25">
      <c r="A17" s="13">
        <v>42123</v>
      </c>
      <c r="B17" s="14">
        <f>70.88+17.49</f>
        <v>88.36999999999999</v>
      </c>
      <c r="C17" s="17" t="s">
        <v>23</v>
      </c>
      <c r="D17" s="15" t="s">
        <v>9</v>
      </c>
      <c r="E17" s="15" t="s">
        <v>20</v>
      </c>
      <c r="F17" s="16"/>
    </row>
    <row r="18" spans="1:6" ht="15.75" customHeight="1" x14ac:dyDescent="0.25">
      <c r="A18" s="13">
        <v>42124</v>
      </c>
      <c r="B18" s="14">
        <v>26.69</v>
      </c>
      <c r="C18" s="17" t="s">
        <v>24</v>
      </c>
      <c r="D18" s="15" t="s">
        <v>17</v>
      </c>
      <c r="E18" s="15" t="s">
        <v>25</v>
      </c>
      <c r="F18" s="16"/>
    </row>
    <row r="19" spans="1:6" ht="15.75" customHeight="1" x14ac:dyDescent="0.25">
      <c r="A19" s="13">
        <v>42161</v>
      </c>
      <c r="B19" s="14">
        <f>48.44+7.24</f>
        <v>55.68</v>
      </c>
      <c r="C19" s="17" t="s">
        <v>26</v>
      </c>
      <c r="D19" s="15" t="s">
        <v>12</v>
      </c>
      <c r="E19" s="15" t="s">
        <v>27</v>
      </c>
      <c r="F19" s="16"/>
    </row>
    <row r="20" spans="1:6" ht="15.75" customHeight="1" x14ac:dyDescent="0.25">
      <c r="A20" s="13">
        <v>42169</v>
      </c>
      <c r="B20" s="14">
        <v>82.54</v>
      </c>
      <c r="C20" s="17" t="s">
        <v>28</v>
      </c>
      <c r="D20" s="15" t="s">
        <v>12</v>
      </c>
      <c r="E20" s="15" t="s">
        <v>29</v>
      </c>
      <c r="F20" s="16"/>
    </row>
    <row r="21" spans="1:6" ht="15.75" customHeight="1" x14ac:dyDescent="0.25">
      <c r="A21" s="13">
        <v>42178</v>
      </c>
      <c r="B21" s="14">
        <v>111.72</v>
      </c>
      <c r="C21" s="17" t="s">
        <v>26</v>
      </c>
      <c r="D21" s="15" t="s">
        <v>17</v>
      </c>
      <c r="E21" s="15" t="s">
        <v>30</v>
      </c>
      <c r="F21" s="16"/>
    </row>
    <row r="22" spans="1:6" ht="60" customHeight="1" x14ac:dyDescent="0.25">
      <c r="A22" s="8" t="s">
        <v>31</v>
      </c>
      <c r="B22" s="9" t="s">
        <v>4</v>
      </c>
      <c r="C22" s="19" t="s">
        <v>5</v>
      </c>
      <c r="D22" s="11" t="s">
        <v>6</v>
      </c>
      <c r="E22" s="12" t="s">
        <v>7</v>
      </c>
      <c r="F22" s="16"/>
    </row>
    <row r="23" spans="1:6" ht="15.75" customHeight="1" x14ac:dyDescent="0.25">
      <c r="A23" s="13">
        <v>41828</v>
      </c>
      <c r="B23" s="14">
        <f>759.65+1447.94</f>
        <v>2207.59</v>
      </c>
      <c r="C23" s="17" t="s">
        <v>21</v>
      </c>
      <c r="D23" s="17" t="s">
        <v>32</v>
      </c>
      <c r="E23" s="15" t="s">
        <v>10</v>
      </c>
      <c r="F23" s="16"/>
    </row>
    <row r="24" spans="1:6" ht="50.25" customHeight="1" x14ac:dyDescent="0.25">
      <c r="A24" s="13">
        <v>41891</v>
      </c>
      <c r="B24" s="14">
        <f>1558.2+25+50+50+139.9+200+469.1+4433.88</f>
        <v>6926.08</v>
      </c>
      <c r="C24" s="17" t="s">
        <v>33</v>
      </c>
      <c r="D24" s="17" t="s">
        <v>32</v>
      </c>
      <c r="E24" s="15" t="s">
        <v>14</v>
      </c>
      <c r="F24" s="16"/>
    </row>
    <row r="25" spans="1:6" ht="15.75" customHeight="1" x14ac:dyDescent="0.25">
      <c r="A25" s="13">
        <v>41983</v>
      </c>
      <c r="B25" s="14">
        <v>329.59</v>
      </c>
      <c r="C25" s="17" t="s">
        <v>21</v>
      </c>
      <c r="D25" s="17" t="s">
        <v>11</v>
      </c>
      <c r="E25" s="15" t="s">
        <v>20</v>
      </c>
      <c r="F25" s="16"/>
    </row>
    <row r="26" spans="1:6" ht="15.75" customHeight="1" x14ac:dyDescent="0.25">
      <c r="A26" s="13">
        <v>41983</v>
      </c>
      <c r="B26" s="14">
        <f>878.28+19.5</f>
        <v>897.78</v>
      </c>
      <c r="C26" s="17" t="s">
        <v>21</v>
      </c>
      <c r="D26" s="17" t="s">
        <v>32</v>
      </c>
      <c r="E26" s="15" t="s">
        <v>20</v>
      </c>
      <c r="F26" s="16"/>
    </row>
    <row r="27" spans="1:6" ht="15.75" customHeight="1" x14ac:dyDescent="0.25">
      <c r="A27" s="13">
        <v>42086</v>
      </c>
      <c r="B27" s="14">
        <f>194.3+25+41.5</f>
        <v>260.8</v>
      </c>
      <c r="C27" s="17" t="s">
        <v>21</v>
      </c>
      <c r="D27" s="17" t="s">
        <v>32</v>
      </c>
      <c r="E27" s="15" t="s">
        <v>22</v>
      </c>
      <c r="F27" s="16"/>
    </row>
    <row r="28" spans="1:6" ht="30" customHeight="1" x14ac:dyDescent="0.25">
      <c r="A28" s="13">
        <v>42123</v>
      </c>
      <c r="B28" s="14">
        <f>168.2+41.5</f>
        <v>209.7</v>
      </c>
      <c r="C28" s="17" t="s">
        <v>34</v>
      </c>
      <c r="D28" s="17" t="s">
        <v>32</v>
      </c>
      <c r="E28" s="15" t="s">
        <v>20</v>
      </c>
      <c r="F28" s="16"/>
    </row>
    <row r="29" spans="1:6" ht="30" customHeight="1" x14ac:dyDescent="0.25">
      <c r="A29" s="13">
        <v>42123</v>
      </c>
      <c r="B29" s="14">
        <v>245.5</v>
      </c>
      <c r="C29" s="17" t="s">
        <v>34</v>
      </c>
      <c r="D29" s="17" t="s">
        <v>11</v>
      </c>
      <c r="E29" s="15" t="s">
        <v>20</v>
      </c>
      <c r="F29" s="16"/>
    </row>
    <row r="30" spans="1:6" ht="30" customHeight="1" x14ac:dyDescent="0.25">
      <c r="A30" s="13">
        <v>42123</v>
      </c>
      <c r="B30" s="14">
        <v>318.23</v>
      </c>
      <c r="C30" s="17" t="s">
        <v>34</v>
      </c>
      <c r="D30" s="17" t="s">
        <v>32</v>
      </c>
      <c r="E30" s="15" t="s">
        <v>25</v>
      </c>
      <c r="F30" s="16"/>
    </row>
    <row r="31" spans="1:6" ht="30" customHeight="1" x14ac:dyDescent="0.25">
      <c r="A31" s="13">
        <v>42123</v>
      </c>
      <c r="B31" s="14">
        <v>333.04</v>
      </c>
      <c r="C31" s="17" t="s">
        <v>34</v>
      </c>
      <c r="D31" s="17" t="s">
        <v>11</v>
      </c>
      <c r="E31" s="15" t="s">
        <v>25</v>
      </c>
      <c r="F31" s="16"/>
    </row>
    <row r="32" spans="1:6" ht="30" customHeight="1" x14ac:dyDescent="0.25">
      <c r="A32" s="13">
        <v>42123</v>
      </c>
      <c r="B32" s="14">
        <v>474.55</v>
      </c>
      <c r="C32" s="17" t="s">
        <v>34</v>
      </c>
      <c r="D32" s="17" t="s">
        <v>32</v>
      </c>
      <c r="E32" s="15" t="s">
        <v>25</v>
      </c>
      <c r="F32" s="16"/>
    </row>
    <row r="33" spans="1:6" ht="15.75" customHeight="1" x14ac:dyDescent="0.25">
      <c r="A33" s="13">
        <v>42156</v>
      </c>
      <c r="B33" s="14">
        <f>50+14.2+85+87.69+121.14+188.67+207+1110.7+2773.8+6585.06+187.1</f>
        <v>11410.360000000002</v>
      </c>
      <c r="C33" s="17" t="s">
        <v>26</v>
      </c>
      <c r="D33" s="17" t="s">
        <v>32</v>
      </c>
      <c r="E33" s="15" t="s">
        <v>35</v>
      </c>
      <c r="F33" s="16"/>
    </row>
    <row r="34" spans="1:6" ht="15.75" customHeight="1" x14ac:dyDescent="0.25">
      <c r="A34" s="13">
        <v>42156</v>
      </c>
      <c r="B34" s="14">
        <f>72.19+72.19+175</f>
        <v>319.38</v>
      </c>
      <c r="C34" s="17" t="s">
        <v>26</v>
      </c>
      <c r="D34" s="17" t="s">
        <v>36</v>
      </c>
      <c r="E34" s="15" t="s">
        <v>35</v>
      </c>
      <c r="F34" s="16"/>
    </row>
    <row r="35" spans="1:6" ht="15.75" customHeight="1" x14ac:dyDescent="0.25">
      <c r="A35" s="13">
        <v>42156</v>
      </c>
      <c r="B35" s="14">
        <f>680.22+14.5+14.5+1412.52</f>
        <v>2121.7399999999998</v>
      </c>
      <c r="C35" s="17" t="s">
        <v>26</v>
      </c>
      <c r="D35" s="17" t="s">
        <v>11</v>
      </c>
      <c r="E35" s="15" t="s">
        <v>35</v>
      </c>
      <c r="F35" s="16"/>
    </row>
    <row r="36" spans="1:6" ht="15.75" customHeight="1" x14ac:dyDescent="0.25">
      <c r="A36" s="13">
        <v>42156</v>
      </c>
      <c r="B36" s="14">
        <v>794.67</v>
      </c>
      <c r="C36" s="17" t="s">
        <v>26</v>
      </c>
      <c r="D36" s="17" t="s">
        <v>37</v>
      </c>
      <c r="E36" s="15" t="s">
        <v>35</v>
      </c>
      <c r="F36" s="16"/>
    </row>
    <row r="37" spans="1:6" s="20" customFormat="1" ht="60" customHeight="1" x14ac:dyDescent="0.25">
      <c r="A37" s="8" t="s">
        <v>38</v>
      </c>
      <c r="B37" s="9" t="s">
        <v>4</v>
      </c>
      <c r="C37" s="19" t="s">
        <v>5</v>
      </c>
      <c r="D37" s="11" t="s">
        <v>6</v>
      </c>
      <c r="E37" s="12" t="s">
        <v>7</v>
      </c>
      <c r="F37" s="16"/>
    </row>
    <row r="38" spans="1:6" s="20" customFormat="1" ht="15.75" customHeight="1" x14ac:dyDescent="0.25">
      <c r="A38" s="13">
        <v>41839</v>
      </c>
      <c r="B38" s="14">
        <v>45</v>
      </c>
      <c r="C38" s="17" t="s">
        <v>39</v>
      </c>
      <c r="D38" s="15" t="s">
        <v>12</v>
      </c>
      <c r="E38" s="15" t="s">
        <v>40</v>
      </c>
      <c r="F38" s="16"/>
    </row>
    <row r="39" spans="1:6" s="20" customFormat="1" ht="15.75" customHeight="1" x14ac:dyDescent="0.25">
      <c r="A39" s="13">
        <v>41864</v>
      </c>
      <c r="B39" s="14">
        <v>37.4</v>
      </c>
      <c r="C39" s="15" t="s">
        <v>41</v>
      </c>
      <c r="D39" s="15" t="s">
        <v>17</v>
      </c>
      <c r="E39" s="15" t="s">
        <v>40</v>
      </c>
      <c r="F39" s="16"/>
    </row>
    <row r="40" spans="1:6" s="20" customFormat="1" ht="15.75" customHeight="1" x14ac:dyDescent="0.25">
      <c r="A40" s="13">
        <v>41886</v>
      </c>
      <c r="B40" s="14">
        <v>131.94999999999999</v>
      </c>
      <c r="C40" s="15" t="s">
        <v>42</v>
      </c>
      <c r="D40" s="15" t="s">
        <v>12</v>
      </c>
      <c r="E40" s="15" t="s">
        <v>43</v>
      </c>
      <c r="F40" s="16"/>
    </row>
    <row r="41" spans="1:6" s="20" customFormat="1" ht="15.75" customHeight="1" x14ac:dyDescent="0.25">
      <c r="A41" s="13">
        <v>41962</v>
      </c>
      <c r="B41" s="14">
        <v>10.199999999999999</v>
      </c>
      <c r="C41" s="15" t="s">
        <v>44</v>
      </c>
      <c r="D41" s="15" t="s">
        <v>17</v>
      </c>
      <c r="E41" s="15" t="s">
        <v>45</v>
      </c>
      <c r="F41" s="16"/>
    </row>
    <row r="42" spans="1:6" s="20" customFormat="1" ht="15.75" customHeight="1" x14ac:dyDescent="0.25">
      <c r="A42" s="13">
        <v>42062</v>
      </c>
      <c r="B42" s="14">
        <v>32.130000000000003</v>
      </c>
      <c r="C42" s="15" t="s">
        <v>46</v>
      </c>
      <c r="D42" s="15" t="s">
        <v>12</v>
      </c>
      <c r="E42" s="15" t="s">
        <v>47</v>
      </c>
      <c r="F42" s="16"/>
    </row>
    <row r="43" spans="1:6" s="20" customFormat="1" ht="48" customHeight="1" x14ac:dyDescent="0.25">
      <c r="A43" s="13">
        <v>42129</v>
      </c>
      <c r="B43" s="14">
        <v>36</v>
      </c>
      <c r="C43" s="17" t="s">
        <v>48</v>
      </c>
      <c r="D43" s="15" t="s">
        <v>49</v>
      </c>
      <c r="E43" s="15" t="s">
        <v>50</v>
      </c>
      <c r="F43" s="16"/>
    </row>
    <row r="44" spans="1:6" s="20" customFormat="1" ht="48" customHeight="1" x14ac:dyDescent="0.25">
      <c r="A44" s="13">
        <v>42129</v>
      </c>
      <c r="B44" s="14">
        <v>67</v>
      </c>
      <c r="C44" s="17" t="s">
        <v>51</v>
      </c>
      <c r="D44" s="15" t="s">
        <v>12</v>
      </c>
      <c r="E44" s="15" t="s">
        <v>50</v>
      </c>
      <c r="F44" s="16"/>
    </row>
    <row r="45" spans="1:6" s="20" customFormat="1" ht="48" customHeight="1" x14ac:dyDescent="0.25">
      <c r="A45" s="13">
        <v>42130</v>
      </c>
      <c r="B45" s="14">
        <v>88</v>
      </c>
      <c r="C45" s="17" t="s">
        <v>52</v>
      </c>
      <c r="D45" s="15" t="s">
        <v>12</v>
      </c>
      <c r="E45" s="15" t="s">
        <v>50</v>
      </c>
      <c r="F45" s="16"/>
    </row>
    <row r="46" spans="1:6" s="20" customFormat="1" ht="48" customHeight="1" x14ac:dyDescent="0.25">
      <c r="A46" s="13">
        <v>42131</v>
      </c>
      <c r="B46" s="14">
        <v>44.4</v>
      </c>
      <c r="C46" s="17" t="s">
        <v>53</v>
      </c>
      <c r="D46" s="15" t="s">
        <v>12</v>
      </c>
      <c r="E46" s="15" t="s">
        <v>50</v>
      </c>
      <c r="F46" s="16"/>
    </row>
    <row r="47" spans="1:6" ht="60" customHeight="1" x14ac:dyDescent="0.25">
      <c r="A47" s="8" t="s">
        <v>54</v>
      </c>
      <c r="B47" s="9" t="s">
        <v>4</v>
      </c>
      <c r="C47" s="19" t="s">
        <v>5</v>
      </c>
      <c r="D47" s="11" t="s">
        <v>6</v>
      </c>
      <c r="E47" s="12" t="s">
        <v>7</v>
      </c>
      <c r="F47" s="16"/>
    </row>
    <row r="48" spans="1:6" s="21" customFormat="1" ht="15.75" customHeight="1" x14ac:dyDescent="0.25">
      <c r="A48" s="13">
        <v>41810</v>
      </c>
      <c r="B48" s="14">
        <v>70.209999999999994</v>
      </c>
      <c r="C48" s="17" t="s">
        <v>39</v>
      </c>
      <c r="D48" s="17" t="s">
        <v>37</v>
      </c>
      <c r="E48" s="15" t="s">
        <v>55</v>
      </c>
      <c r="F48" s="16"/>
    </row>
    <row r="49" spans="1:6" s="21" customFormat="1" ht="15.75" customHeight="1" x14ac:dyDescent="0.25">
      <c r="A49" s="13">
        <v>41817</v>
      </c>
      <c r="B49" s="14">
        <v>26.5</v>
      </c>
      <c r="C49" s="17" t="s">
        <v>56</v>
      </c>
      <c r="D49" s="17" t="s">
        <v>49</v>
      </c>
      <c r="E49" s="15" t="s">
        <v>57</v>
      </c>
      <c r="F49" s="16"/>
    </row>
    <row r="50" spans="1:6" s="21" customFormat="1" ht="15.75" customHeight="1" x14ac:dyDescent="0.25">
      <c r="A50" s="13">
        <v>41817</v>
      </c>
      <c r="B50" s="14">
        <f>69.32+86.22</f>
        <v>155.54</v>
      </c>
      <c r="C50" s="17" t="s">
        <v>56</v>
      </c>
      <c r="D50" s="17" t="s">
        <v>37</v>
      </c>
      <c r="E50" s="15" t="s">
        <v>57</v>
      </c>
      <c r="F50" s="16"/>
    </row>
    <row r="51" spans="1:6" s="21" customFormat="1" ht="15.75" customHeight="1" x14ac:dyDescent="0.25">
      <c r="A51" s="13">
        <v>41817</v>
      </c>
      <c r="B51" s="14">
        <v>165.6</v>
      </c>
      <c r="C51" s="17" t="s">
        <v>56</v>
      </c>
      <c r="D51" s="17" t="s">
        <v>11</v>
      </c>
      <c r="E51" s="15" t="s">
        <v>57</v>
      </c>
      <c r="F51" s="16"/>
    </row>
    <row r="52" spans="1:6" s="21" customFormat="1" ht="15.75" customHeight="1" x14ac:dyDescent="0.25">
      <c r="A52" s="13">
        <v>41829</v>
      </c>
      <c r="B52" s="14">
        <v>14.5</v>
      </c>
      <c r="C52" s="17" t="s">
        <v>58</v>
      </c>
      <c r="D52" s="17" t="s">
        <v>49</v>
      </c>
      <c r="E52" s="15" t="s">
        <v>59</v>
      </c>
      <c r="F52" s="16"/>
    </row>
    <row r="53" spans="1:6" s="21" customFormat="1" ht="15.75" customHeight="1" x14ac:dyDescent="0.25">
      <c r="A53" s="13">
        <v>41829</v>
      </c>
      <c r="B53" s="14">
        <v>149.99</v>
      </c>
      <c r="C53" s="17" t="s">
        <v>58</v>
      </c>
      <c r="D53" s="17" t="s">
        <v>11</v>
      </c>
      <c r="E53" s="15" t="s">
        <v>59</v>
      </c>
      <c r="F53" s="16"/>
    </row>
    <row r="54" spans="1:6" s="21" customFormat="1" ht="15.75" customHeight="1" x14ac:dyDescent="0.25">
      <c r="A54" s="13">
        <v>41832</v>
      </c>
      <c r="B54" s="14">
        <f>1.69+56.64+14.38+112.7</f>
        <v>185.41</v>
      </c>
      <c r="C54" s="17" t="s">
        <v>60</v>
      </c>
      <c r="D54" s="17" t="s">
        <v>37</v>
      </c>
      <c r="E54" s="15" t="s">
        <v>61</v>
      </c>
      <c r="F54" s="16"/>
    </row>
    <row r="55" spans="1:6" s="21" customFormat="1" ht="15.75" customHeight="1" x14ac:dyDescent="0.25">
      <c r="A55" s="13">
        <v>41832</v>
      </c>
      <c r="B55" s="14">
        <v>17.5</v>
      </c>
      <c r="C55" s="17" t="s">
        <v>60</v>
      </c>
      <c r="D55" s="17" t="s">
        <v>49</v>
      </c>
      <c r="E55" s="15" t="s">
        <v>61</v>
      </c>
      <c r="F55" s="16"/>
    </row>
    <row r="56" spans="1:6" s="21" customFormat="1" ht="15.75" customHeight="1" x14ac:dyDescent="0.25">
      <c r="A56" s="13">
        <v>41832</v>
      </c>
      <c r="B56" s="14">
        <v>149.99</v>
      </c>
      <c r="C56" s="17" t="s">
        <v>60</v>
      </c>
      <c r="D56" s="17" t="s">
        <v>11</v>
      </c>
      <c r="E56" s="15" t="s">
        <v>61</v>
      </c>
      <c r="F56" s="16"/>
    </row>
    <row r="57" spans="1:6" s="21" customFormat="1" ht="15.75" customHeight="1" x14ac:dyDescent="0.25">
      <c r="A57" s="13">
        <v>41835</v>
      </c>
      <c r="B57" s="14">
        <v>57.99</v>
      </c>
      <c r="C57" s="17" t="s">
        <v>62</v>
      </c>
      <c r="D57" s="17" t="s">
        <v>12</v>
      </c>
      <c r="E57" s="15" t="s">
        <v>63</v>
      </c>
      <c r="F57" s="16"/>
    </row>
    <row r="58" spans="1:6" s="21" customFormat="1" ht="15.75" customHeight="1" x14ac:dyDescent="0.25">
      <c r="A58" s="13">
        <v>41835</v>
      </c>
      <c r="B58" s="14">
        <v>325.8</v>
      </c>
      <c r="C58" s="17" t="s">
        <v>64</v>
      </c>
      <c r="D58" s="17" t="s">
        <v>11</v>
      </c>
      <c r="E58" s="15" t="s">
        <v>63</v>
      </c>
      <c r="F58" s="16"/>
    </row>
    <row r="59" spans="1:6" s="21" customFormat="1" ht="15.75" customHeight="1" x14ac:dyDescent="0.25">
      <c r="A59" s="13">
        <v>41848</v>
      </c>
      <c r="B59" s="14">
        <f>15+52</f>
        <v>67</v>
      </c>
      <c r="C59" s="17" t="s">
        <v>65</v>
      </c>
      <c r="D59" s="17" t="s">
        <v>12</v>
      </c>
      <c r="E59" s="15" t="s">
        <v>63</v>
      </c>
      <c r="F59" s="16"/>
    </row>
    <row r="60" spans="1:6" s="21" customFormat="1" ht="15.75" customHeight="1" x14ac:dyDescent="0.25">
      <c r="A60" s="13">
        <v>41848</v>
      </c>
      <c r="B60" s="14">
        <f>250.25+11.5-185.15</f>
        <v>76.599999999999994</v>
      </c>
      <c r="C60" s="17" t="s">
        <v>65</v>
      </c>
      <c r="D60" s="17" t="s">
        <v>66</v>
      </c>
      <c r="E60" s="15" t="s">
        <v>63</v>
      </c>
      <c r="F60" s="16"/>
    </row>
    <row r="61" spans="1:6" s="21" customFormat="1" ht="15.75" customHeight="1" x14ac:dyDescent="0.25">
      <c r="A61" s="13">
        <v>41848</v>
      </c>
      <c r="B61" s="14">
        <v>450</v>
      </c>
      <c r="C61" s="17" t="s">
        <v>67</v>
      </c>
      <c r="D61" s="17" t="s">
        <v>11</v>
      </c>
      <c r="E61" s="15" t="s">
        <v>63</v>
      </c>
      <c r="F61" s="16"/>
    </row>
    <row r="62" spans="1:6" s="21" customFormat="1" ht="30.75" customHeight="1" x14ac:dyDescent="0.25">
      <c r="A62" s="13">
        <v>41862</v>
      </c>
      <c r="B62" s="14">
        <f>0.76+14.38+16.22+50.6</f>
        <v>81.960000000000008</v>
      </c>
      <c r="C62" s="17" t="s">
        <v>68</v>
      </c>
      <c r="D62" s="17" t="s">
        <v>37</v>
      </c>
      <c r="E62" s="17" t="s">
        <v>45</v>
      </c>
      <c r="F62" s="16"/>
    </row>
    <row r="63" spans="1:6" s="21" customFormat="1" ht="31.5" customHeight="1" x14ac:dyDescent="0.25">
      <c r="A63" s="13">
        <v>41862</v>
      </c>
      <c r="B63" s="14">
        <f>23.58+11.5+442.95</f>
        <v>478.03</v>
      </c>
      <c r="C63" s="17" t="s">
        <v>68</v>
      </c>
      <c r="D63" s="17" t="s">
        <v>32</v>
      </c>
      <c r="E63" s="15" t="s">
        <v>45</v>
      </c>
      <c r="F63" s="16"/>
    </row>
    <row r="64" spans="1:6" s="21" customFormat="1" ht="30" customHeight="1" x14ac:dyDescent="0.25">
      <c r="A64" s="13">
        <v>41862</v>
      </c>
      <c r="B64" s="14">
        <v>136</v>
      </c>
      <c r="C64" s="17" t="s">
        <v>68</v>
      </c>
      <c r="D64" s="17" t="s">
        <v>11</v>
      </c>
      <c r="E64" s="15" t="s">
        <v>45</v>
      </c>
      <c r="F64" s="16"/>
    </row>
    <row r="65" spans="1:6" s="21" customFormat="1" ht="15.75" customHeight="1" x14ac:dyDescent="0.25">
      <c r="A65" s="13">
        <v>41864</v>
      </c>
      <c r="B65" s="14">
        <f>5+39.5</f>
        <v>44.5</v>
      </c>
      <c r="C65" s="17" t="s">
        <v>69</v>
      </c>
      <c r="D65" s="17" t="s">
        <v>49</v>
      </c>
      <c r="E65" s="15" t="s">
        <v>40</v>
      </c>
      <c r="F65" s="16"/>
    </row>
    <row r="66" spans="1:6" s="21" customFormat="1" ht="15.75" customHeight="1" x14ac:dyDescent="0.25">
      <c r="A66" s="13">
        <v>41864</v>
      </c>
      <c r="B66" s="14">
        <v>149.99</v>
      </c>
      <c r="C66" s="17" t="s">
        <v>69</v>
      </c>
      <c r="D66" s="17" t="s">
        <v>11</v>
      </c>
      <c r="E66" s="15" t="s">
        <v>40</v>
      </c>
      <c r="F66" s="16"/>
    </row>
    <row r="67" spans="1:6" s="21" customFormat="1" ht="15.75" customHeight="1" x14ac:dyDescent="0.25">
      <c r="A67" s="13">
        <v>41864</v>
      </c>
      <c r="B67" s="14">
        <f>173.63+14.38+193.03</f>
        <v>381.03999999999996</v>
      </c>
      <c r="C67" s="17" t="s">
        <v>69</v>
      </c>
      <c r="D67" s="17" t="s">
        <v>32</v>
      </c>
      <c r="E67" s="15" t="s">
        <v>40</v>
      </c>
      <c r="F67" s="16"/>
    </row>
    <row r="68" spans="1:6" s="21" customFormat="1" ht="15.75" customHeight="1" x14ac:dyDescent="0.25">
      <c r="A68" s="13">
        <v>41877</v>
      </c>
      <c r="B68" s="14">
        <f>133+11.5+14.38</f>
        <v>158.88</v>
      </c>
      <c r="C68" s="17" t="s">
        <v>70</v>
      </c>
      <c r="D68" s="17" t="s">
        <v>11</v>
      </c>
      <c r="E68" s="15" t="s">
        <v>71</v>
      </c>
      <c r="F68" s="16"/>
    </row>
    <row r="69" spans="1:6" s="21" customFormat="1" ht="15.75" customHeight="1" x14ac:dyDescent="0.25">
      <c r="A69" s="13">
        <v>41886</v>
      </c>
      <c r="B69" s="14">
        <f>86.33+11.5+14.8</f>
        <v>112.63</v>
      </c>
      <c r="C69" s="17" t="s">
        <v>72</v>
      </c>
      <c r="D69" s="17" t="s">
        <v>32</v>
      </c>
      <c r="E69" s="15" t="s">
        <v>40</v>
      </c>
      <c r="F69" s="16"/>
    </row>
    <row r="70" spans="1:6" s="21" customFormat="1" ht="15.75" customHeight="1" x14ac:dyDescent="0.25">
      <c r="A70" s="13">
        <v>41886</v>
      </c>
      <c r="B70" s="14">
        <v>135</v>
      </c>
      <c r="C70" s="17" t="s">
        <v>72</v>
      </c>
      <c r="D70" s="17" t="s">
        <v>37</v>
      </c>
      <c r="E70" s="17" t="s">
        <v>40</v>
      </c>
      <c r="F70" s="16"/>
    </row>
    <row r="71" spans="1:6" s="21" customFormat="1" ht="15.75" customHeight="1" x14ac:dyDescent="0.25">
      <c r="A71" s="13">
        <v>41887</v>
      </c>
      <c r="B71" s="14">
        <f>1.1+51.75+73.6</f>
        <v>126.44999999999999</v>
      </c>
      <c r="C71" s="17" t="s">
        <v>73</v>
      </c>
      <c r="D71" s="17" t="s">
        <v>37</v>
      </c>
      <c r="E71" s="15" t="s">
        <v>55</v>
      </c>
      <c r="F71" s="16"/>
    </row>
    <row r="72" spans="1:6" s="21" customFormat="1" ht="15.75" customHeight="1" x14ac:dyDescent="0.25">
      <c r="A72" s="13">
        <v>41887</v>
      </c>
      <c r="B72" s="14">
        <f>11.5+179</f>
        <v>190.5</v>
      </c>
      <c r="C72" s="17" t="s">
        <v>73</v>
      </c>
      <c r="D72" s="17" t="s">
        <v>11</v>
      </c>
      <c r="E72" s="15" t="s">
        <v>55</v>
      </c>
      <c r="F72" s="16"/>
    </row>
    <row r="73" spans="1:6" s="21" customFormat="1" ht="15.75" customHeight="1" x14ac:dyDescent="0.25">
      <c r="A73" s="13">
        <v>41887</v>
      </c>
      <c r="B73" s="14">
        <f>23.58+470.89+14.38+278.07</f>
        <v>786.92</v>
      </c>
      <c r="C73" s="17" t="s">
        <v>73</v>
      </c>
      <c r="D73" s="17" t="s">
        <v>32</v>
      </c>
      <c r="E73" s="15" t="s">
        <v>55</v>
      </c>
      <c r="F73" s="16"/>
    </row>
    <row r="74" spans="1:6" s="21" customFormat="1" ht="15.75" customHeight="1" x14ac:dyDescent="0.25">
      <c r="A74" s="13">
        <v>41920</v>
      </c>
      <c r="B74" s="14">
        <f>22+37.5</f>
        <v>59.5</v>
      </c>
      <c r="C74" s="17" t="s">
        <v>74</v>
      </c>
      <c r="D74" s="17" t="s">
        <v>12</v>
      </c>
      <c r="E74" s="15" t="s">
        <v>40</v>
      </c>
      <c r="F74" s="16"/>
    </row>
    <row r="75" spans="1:6" s="21" customFormat="1" ht="15.75" customHeight="1" x14ac:dyDescent="0.25">
      <c r="A75" s="13">
        <v>41920</v>
      </c>
      <c r="B75" s="14">
        <v>149.5</v>
      </c>
      <c r="C75" s="17" t="s">
        <v>74</v>
      </c>
      <c r="D75" s="17" t="s">
        <v>11</v>
      </c>
      <c r="E75" s="15" t="s">
        <v>40</v>
      </c>
      <c r="F75" s="16"/>
    </row>
    <row r="76" spans="1:6" s="21" customFormat="1" ht="15.75" customHeight="1" x14ac:dyDescent="0.25">
      <c r="A76" s="13">
        <v>41920</v>
      </c>
      <c r="B76" s="14">
        <f>444.52+23.58</f>
        <v>468.09999999999997</v>
      </c>
      <c r="C76" s="17" t="s">
        <v>74</v>
      </c>
      <c r="D76" s="17" t="s">
        <v>32</v>
      </c>
      <c r="E76" s="15" t="s">
        <v>40</v>
      </c>
      <c r="F76" s="16"/>
    </row>
    <row r="77" spans="1:6" s="21" customFormat="1" ht="30" customHeight="1" x14ac:dyDescent="0.25">
      <c r="A77" s="13">
        <v>41925</v>
      </c>
      <c r="B77" s="14">
        <f>0.76+50.6</f>
        <v>51.36</v>
      </c>
      <c r="C77" s="17" t="s">
        <v>75</v>
      </c>
      <c r="D77" s="17" t="s">
        <v>37</v>
      </c>
      <c r="E77" s="15" t="s">
        <v>76</v>
      </c>
      <c r="F77" s="16"/>
    </row>
    <row r="78" spans="1:6" s="21" customFormat="1" ht="30.75" customHeight="1" x14ac:dyDescent="0.25">
      <c r="A78" s="13">
        <v>41925</v>
      </c>
      <c r="B78" s="14">
        <f>14.38+131.32+258.23</f>
        <v>403.93</v>
      </c>
      <c r="C78" s="17" t="s">
        <v>75</v>
      </c>
      <c r="D78" s="17" t="s">
        <v>32</v>
      </c>
      <c r="E78" s="15" t="s">
        <v>76</v>
      </c>
      <c r="F78" s="16"/>
    </row>
    <row r="79" spans="1:6" s="21" customFormat="1" ht="33" customHeight="1" x14ac:dyDescent="0.25">
      <c r="A79" s="13">
        <v>41925</v>
      </c>
      <c r="B79" s="14">
        <v>20</v>
      </c>
      <c r="C79" s="17" t="s">
        <v>75</v>
      </c>
      <c r="D79" s="17" t="s">
        <v>77</v>
      </c>
      <c r="E79" s="17" t="s">
        <v>78</v>
      </c>
      <c r="F79" s="16"/>
    </row>
    <row r="80" spans="1:6" s="21" customFormat="1" ht="31.5" customHeight="1" x14ac:dyDescent="0.25">
      <c r="A80" s="13">
        <v>41925</v>
      </c>
      <c r="B80" s="14">
        <v>33.01</v>
      </c>
      <c r="C80" s="17" t="s">
        <v>75</v>
      </c>
      <c r="D80" s="17" t="s">
        <v>49</v>
      </c>
      <c r="E80" s="17" t="s">
        <v>78</v>
      </c>
      <c r="F80" s="16"/>
    </row>
    <row r="81" spans="1:6" s="21" customFormat="1" ht="30.75" customHeight="1" x14ac:dyDescent="0.25">
      <c r="A81" s="13">
        <v>41925</v>
      </c>
      <c r="B81" s="14">
        <v>188.11</v>
      </c>
      <c r="C81" s="17" t="s">
        <v>75</v>
      </c>
      <c r="D81" s="17" t="s">
        <v>11</v>
      </c>
      <c r="E81" s="17" t="s">
        <v>78</v>
      </c>
      <c r="F81" s="16"/>
    </row>
    <row r="82" spans="1:6" s="21" customFormat="1" ht="15.75" customHeight="1" x14ac:dyDescent="0.25">
      <c r="A82" s="13">
        <v>41926</v>
      </c>
      <c r="B82" s="14">
        <f>14.38+289.08+11.5+19.4</f>
        <v>334.35999999999996</v>
      </c>
      <c r="C82" s="17" t="s">
        <v>79</v>
      </c>
      <c r="D82" s="17" t="s">
        <v>32</v>
      </c>
      <c r="E82" s="17" t="s">
        <v>40</v>
      </c>
      <c r="F82" s="16"/>
    </row>
    <row r="83" spans="1:6" s="21" customFormat="1" ht="15.75" customHeight="1" x14ac:dyDescent="0.25">
      <c r="A83" s="13">
        <v>41933</v>
      </c>
      <c r="B83" s="14">
        <f>0.84+48.88+56.35</f>
        <v>106.07000000000001</v>
      </c>
      <c r="C83" s="17" t="s">
        <v>80</v>
      </c>
      <c r="D83" s="17" t="s">
        <v>37</v>
      </c>
      <c r="E83" s="15" t="s">
        <v>63</v>
      </c>
      <c r="F83" s="16"/>
    </row>
    <row r="84" spans="1:6" s="21" customFormat="1" ht="15.75" customHeight="1" x14ac:dyDescent="0.25">
      <c r="A84" s="13">
        <v>41933</v>
      </c>
      <c r="B84" s="14">
        <f>67.9+11.5+11.5+14.38+76.53+211.46</f>
        <v>393.27</v>
      </c>
      <c r="C84" s="17" t="s">
        <v>80</v>
      </c>
      <c r="D84" s="17" t="s">
        <v>32</v>
      </c>
      <c r="E84" s="15" t="s">
        <v>63</v>
      </c>
      <c r="F84" s="16"/>
    </row>
    <row r="85" spans="1:6" s="21" customFormat="1" ht="15.75" customHeight="1" x14ac:dyDescent="0.25">
      <c r="A85" s="13">
        <v>41948</v>
      </c>
      <c r="B85" s="14">
        <f>136.22+11.5+14.38+136.22+11.5+69.61</f>
        <v>379.43</v>
      </c>
      <c r="C85" s="17" t="s">
        <v>81</v>
      </c>
      <c r="D85" s="17" t="s">
        <v>32</v>
      </c>
      <c r="E85" s="15" t="s">
        <v>55</v>
      </c>
      <c r="F85" s="16"/>
    </row>
    <row r="86" spans="1:6" s="21" customFormat="1" ht="15.75" customHeight="1" x14ac:dyDescent="0.25">
      <c r="A86" s="13">
        <v>41949</v>
      </c>
      <c r="B86" s="14">
        <f>0.84+56.35</f>
        <v>57.190000000000005</v>
      </c>
      <c r="C86" s="17" t="s">
        <v>81</v>
      </c>
      <c r="D86" s="17" t="s">
        <v>37</v>
      </c>
      <c r="E86" s="17" t="s">
        <v>55</v>
      </c>
      <c r="F86" s="16"/>
    </row>
    <row r="87" spans="1:6" s="21" customFormat="1" ht="15.75" customHeight="1" x14ac:dyDescent="0.25">
      <c r="A87" s="13">
        <v>41961</v>
      </c>
      <c r="B87" s="14">
        <f>180.32+14.38+239.12+11.5+11.5+11.5+19.11+185.51</f>
        <v>672.94</v>
      </c>
      <c r="C87" s="17" t="s">
        <v>82</v>
      </c>
      <c r="D87" s="17" t="s">
        <v>32</v>
      </c>
      <c r="E87" s="15" t="s">
        <v>45</v>
      </c>
      <c r="F87" s="16"/>
    </row>
    <row r="88" spans="1:6" s="21" customFormat="1" ht="15.75" customHeight="1" x14ac:dyDescent="0.25">
      <c r="A88" s="13">
        <v>41962</v>
      </c>
      <c r="B88" s="14">
        <f>46+48.71+61.87</f>
        <v>156.58000000000001</v>
      </c>
      <c r="C88" s="17" t="s">
        <v>82</v>
      </c>
      <c r="D88" s="17" t="s">
        <v>37</v>
      </c>
      <c r="E88" s="17" t="s">
        <v>45</v>
      </c>
      <c r="F88" s="16"/>
    </row>
    <row r="89" spans="1:6" s="21" customFormat="1" ht="15.75" customHeight="1" x14ac:dyDescent="0.25">
      <c r="A89" s="13">
        <v>41969</v>
      </c>
      <c r="B89" s="14">
        <f>0.76+35.32+50.6</f>
        <v>86.68</v>
      </c>
      <c r="C89" s="17" t="s">
        <v>83</v>
      </c>
      <c r="D89" s="17" t="s">
        <v>37</v>
      </c>
      <c r="E89" s="17" t="s">
        <v>40</v>
      </c>
      <c r="F89" s="16"/>
    </row>
    <row r="90" spans="1:6" s="21" customFormat="1" ht="15.75" customHeight="1" x14ac:dyDescent="0.25">
      <c r="A90" s="13">
        <v>41969</v>
      </c>
      <c r="B90" s="14">
        <v>255.55</v>
      </c>
      <c r="C90" s="17" t="s">
        <v>83</v>
      </c>
      <c r="D90" s="17" t="s">
        <v>11</v>
      </c>
      <c r="E90" s="15" t="s">
        <v>40</v>
      </c>
      <c r="F90" s="16"/>
    </row>
    <row r="91" spans="1:6" s="21" customFormat="1" ht="15.75" customHeight="1" x14ac:dyDescent="0.25">
      <c r="A91" s="13">
        <v>41969</v>
      </c>
      <c r="B91" s="14">
        <f>537.72+14.38</f>
        <v>552.1</v>
      </c>
      <c r="C91" s="17" t="s">
        <v>83</v>
      </c>
      <c r="D91" s="17" t="s">
        <v>32</v>
      </c>
      <c r="E91" s="15" t="s">
        <v>40</v>
      </c>
      <c r="F91" s="16"/>
    </row>
    <row r="92" spans="1:6" s="21" customFormat="1" ht="15.75" customHeight="1" x14ac:dyDescent="0.25">
      <c r="A92" s="13">
        <v>41975</v>
      </c>
      <c r="B92" s="14">
        <f>82+11.5+11.5+11.5+14.38+182.37+196.43+250.16-206.39</f>
        <v>553.45000000000005</v>
      </c>
      <c r="C92" s="17" t="s">
        <v>84</v>
      </c>
      <c r="D92" s="17" t="s">
        <v>32</v>
      </c>
      <c r="E92" s="15" t="s">
        <v>63</v>
      </c>
      <c r="F92" s="16"/>
    </row>
    <row r="93" spans="1:6" s="21" customFormat="1" ht="15.75" customHeight="1" x14ac:dyDescent="0.25">
      <c r="A93" s="13">
        <v>41991</v>
      </c>
      <c r="B93" s="14">
        <f>1.1+73.6+118.61</f>
        <v>193.31</v>
      </c>
      <c r="C93" s="17" t="s">
        <v>85</v>
      </c>
      <c r="D93" s="17" t="s">
        <v>37</v>
      </c>
      <c r="E93" s="15" t="s">
        <v>86</v>
      </c>
      <c r="F93" s="16"/>
    </row>
    <row r="94" spans="1:6" s="21" customFormat="1" ht="15.75" customHeight="1" x14ac:dyDescent="0.25">
      <c r="A94" s="13">
        <v>41991</v>
      </c>
      <c r="B94" s="14">
        <v>38</v>
      </c>
      <c r="C94" s="17" t="s">
        <v>85</v>
      </c>
      <c r="D94" s="17" t="s">
        <v>49</v>
      </c>
      <c r="E94" s="15" t="s">
        <v>86</v>
      </c>
      <c r="F94" s="16"/>
    </row>
    <row r="95" spans="1:6" s="21" customFormat="1" ht="15.75" customHeight="1" x14ac:dyDescent="0.25">
      <c r="A95" s="13">
        <v>41991</v>
      </c>
      <c r="B95" s="14">
        <v>103.99</v>
      </c>
      <c r="C95" s="17" t="s">
        <v>85</v>
      </c>
      <c r="D95" s="17" t="s">
        <v>11</v>
      </c>
      <c r="E95" s="15" t="s">
        <v>86</v>
      </c>
      <c r="F95" s="16"/>
    </row>
    <row r="96" spans="1:6" s="21" customFormat="1" ht="15.75" customHeight="1" x14ac:dyDescent="0.25">
      <c r="A96" s="13">
        <v>41991</v>
      </c>
      <c r="B96" s="14">
        <f>199.92+263.04+74.51+11.5+11.5+14.38</f>
        <v>574.85</v>
      </c>
      <c r="C96" s="17" t="s">
        <v>85</v>
      </c>
      <c r="D96" s="17" t="s">
        <v>32</v>
      </c>
      <c r="E96" s="15" t="s">
        <v>86</v>
      </c>
      <c r="F96" s="16"/>
    </row>
    <row r="97" spans="1:6" s="21" customFormat="1" ht="30.75" customHeight="1" x14ac:dyDescent="0.25">
      <c r="A97" s="13">
        <v>41995</v>
      </c>
      <c r="B97" s="14">
        <f>0.84+56.35+11.5</f>
        <v>68.69</v>
      </c>
      <c r="C97" s="17" t="s">
        <v>87</v>
      </c>
      <c r="D97" s="17" t="s">
        <v>37</v>
      </c>
      <c r="E97" s="15" t="s">
        <v>88</v>
      </c>
      <c r="F97" s="16"/>
    </row>
    <row r="98" spans="1:6" s="21" customFormat="1" ht="31.5" customHeight="1" x14ac:dyDescent="0.25">
      <c r="A98" s="13">
        <v>41995</v>
      </c>
      <c r="B98" s="14">
        <v>168</v>
      </c>
      <c r="C98" s="17" t="s">
        <v>87</v>
      </c>
      <c r="D98" s="17" t="s">
        <v>11</v>
      </c>
      <c r="E98" s="17" t="s">
        <v>89</v>
      </c>
      <c r="F98" s="16"/>
    </row>
    <row r="99" spans="1:6" s="21" customFormat="1" ht="30" customHeight="1" x14ac:dyDescent="0.25">
      <c r="A99" s="13">
        <v>41995</v>
      </c>
      <c r="B99" s="14">
        <f>282.23+14.38+344.63</f>
        <v>641.24</v>
      </c>
      <c r="C99" s="17" t="s">
        <v>87</v>
      </c>
      <c r="D99" s="17" t="s">
        <v>32</v>
      </c>
      <c r="E99" s="15" t="s">
        <v>45</v>
      </c>
      <c r="F99" s="16"/>
    </row>
    <row r="100" spans="1:6" s="21" customFormat="1" ht="15.75" customHeight="1" x14ac:dyDescent="0.25">
      <c r="A100" s="13">
        <v>42033</v>
      </c>
      <c r="B100" s="14">
        <f>50.6+76.76</f>
        <v>127.36000000000001</v>
      </c>
      <c r="C100" s="17" t="s">
        <v>90</v>
      </c>
      <c r="D100" s="17" t="s">
        <v>37</v>
      </c>
      <c r="E100" s="15" t="s">
        <v>63</v>
      </c>
      <c r="F100" s="16"/>
    </row>
    <row r="101" spans="1:6" s="21" customFormat="1" ht="15.75" customHeight="1" x14ac:dyDescent="0.25">
      <c r="A101" s="13">
        <v>42033</v>
      </c>
      <c r="B101" s="14">
        <f>376.5+23.58</f>
        <v>400.08</v>
      </c>
      <c r="C101" s="17" t="s">
        <v>90</v>
      </c>
      <c r="D101" s="17" t="s">
        <v>32</v>
      </c>
      <c r="E101" s="15" t="s">
        <v>63</v>
      </c>
      <c r="F101" s="16"/>
    </row>
    <row r="102" spans="1:6" s="21" customFormat="1" ht="15.75" customHeight="1" x14ac:dyDescent="0.25">
      <c r="A102" s="13">
        <v>42052</v>
      </c>
      <c r="B102" s="14">
        <f>99+14.8+219.83</f>
        <v>333.63</v>
      </c>
      <c r="C102" s="17" t="s">
        <v>91</v>
      </c>
      <c r="D102" s="17" t="s">
        <v>32</v>
      </c>
      <c r="E102" s="15" t="s">
        <v>92</v>
      </c>
      <c r="F102" s="16"/>
    </row>
    <row r="103" spans="1:6" s="21" customFormat="1" ht="15.75" customHeight="1" x14ac:dyDescent="0.25">
      <c r="A103" s="13">
        <v>42057</v>
      </c>
      <c r="B103" s="14">
        <f>3.88+13.26+258.37</f>
        <v>275.51</v>
      </c>
      <c r="C103" s="17" t="s">
        <v>93</v>
      </c>
      <c r="D103" s="17" t="s">
        <v>37</v>
      </c>
      <c r="E103" s="15" t="s">
        <v>47</v>
      </c>
      <c r="F103" s="16"/>
    </row>
    <row r="104" spans="1:6" s="21" customFormat="1" ht="15.75" customHeight="1" x14ac:dyDescent="0.25">
      <c r="A104" s="13">
        <v>42057</v>
      </c>
      <c r="B104" s="14">
        <f>282.24+14.38</f>
        <v>296.62</v>
      </c>
      <c r="C104" s="17" t="s">
        <v>93</v>
      </c>
      <c r="D104" s="17" t="s">
        <v>66</v>
      </c>
      <c r="E104" s="15" t="s">
        <v>47</v>
      </c>
      <c r="F104" s="16"/>
    </row>
    <row r="105" spans="1:6" s="21" customFormat="1" ht="15.75" customHeight="1" x14ac:dyDescent="0.25">
      <c r="A105" s="13">
        <v>42063</v>
      </c>
      <c r="B105" s="14">
        <f>27+14.38+424.86</f>
        <v>466.24</v>
      </c>
      <c r="C105" s="17" t="s">
        <v>94</v>
      </c>
      <c r="D105" s="17" t="s">
        <v>32</v>
      </c>
      <c r="E105" s="17" t="s">
        <v>63</v>
      </c>
      <c r="F105" s="16"/>
    </row>
    <row r="106" spans="1:6" s="21" customFormat="1" ht="15.75" customHeight="1" x14ac:dyDescent="0.25">
      <c r="A106" s="13">
        <v>42071</v>
      </c>
      <c r="B106" s="14">
        <f>0.76+11.62+11.5+50.6</f>
        <v>74.48</v>
      </c>
      <c r="C106" s="17" t="s">
        <v>95</v>
      </c>
      <c r="D106" s="17" t="s">
        <v>37</v>
      </c>
      <c r="E106" s="15" t="s">
        <v>63</v>
      </c>
      <c r="F106" s="16"/>
    </row>
    <row r="107" spans="1:6" s="21" customFormat="1" ht="15.75" customHeight="1" x14ac:dyDescent="0.25">
      <c r="A107" s="13">
        <v>42071</v>
      </c>
      <c r="B107" s="14">
        <f>203.67+11.5+14.38+212.43</f>
        <v>441.98</v>
      </c>
      <c r="C107" s="17" t="s">
        <v>95</v>
      </c>
      <c r="D107" s="17" t="s">
        <v>32</v>
      </c>
      <c r="E107" s="15" t="s">
        <v>63</v>
      </c>
      <c r="F107" s="16"/>
    </row>
    <row r="108" spans="1:6" s="21" customFormat="1" ht="15.75" customHeight="1" x14ac:dyDescent="0.25">
      <c r="A108" s="13">
        <v>42091</v>
      </c>
      <c r="B108" s="14">
        <f>135+28.98</f>
        <v>163.98</v>
      </c>
      <c r="C108" s="17" t="s">
        <v>96</v>
      </c>
      <c r="D108" s="17" t="s">
        <v>11</v>
      </c>
      <c r="E108" s="15" t="s">
        <v>61</v>
      </c>
      <c r="F108" s="16"/>
    </row>
    <row r="109" spans="1:6" s="21" customFormat="1" ht="15.75" customHeight="1" x14ac:dyDescent="0.25">
      <c r="A109" s="13">
        <v>42095</v>
      </c>
      <c r="B109" s="14">
        <f>128.37+14.38</f>
        <v>142.75</v>
      </c>
      <c r="C109" s="17" t="s">
        <v>97</v>
      </c>
      <c r="D109" s="17" t="s">
        <v>32</v>
      </c>
      <c r="E109" s="15" t="s">
        <v>55</v>
      </c>
      <c r="F109" s="16"/>
    </row>
    <row r="110" spans="1:6" s="21" customFormat="1" ht="45.75" customHeight="1" x14ac:dyDescent="0.25">
      <c r="A110" s="13">
        <v>42129</v>
      </c>
      <c r="B110" s="14">
        <f>125.01+28.98+135+135</f>
        <v>423.99</v>
      </c>
      <c r="C110" s="17" t="s">
        <v>98</v>
      </c>
      <c r="D110" s="17" t="s">
        <v>11</v>
      </c>
      <c r="E110" s="15" t="s">
        <v>61</v>
      </c>
      <c r="F110" s="16"/>
    </row>
    <row r="111" spans="1:6" s="21" customFormat="1" ht="49.5" customHeight="1" x14ac:dyDescent="0.25">
      <c r="A111" s="13">
        <v>42131</v>
      </c>
      <c r="B111" s="14">
        <f>1.04+28.98+51.75+69.44+69.58</f>
        <v>220.78999999999996</v>
      </c>
      <c r="C111" s="17" t="s">
        <v>99</v>
      </c>
      <c r="D111" s="17" t="s">
        <v>37</v>
      </c>
      <c r="E111" s="15" t="s">
        <v>61</v>
      </c>
      <c r="F111" s="16"/>
    </row>
    <row r="112" spans="1:6" s="21" customFormat="1" ht="15.75" customHeight="1" x14ac:dyDescent="0.25">
      <c r="A112" s="13">
        <v>42134</v>
      </c>
      <c r="B112" s="14">
        <f>160+30.82+640</f>
        <v>830.81999999999994</v>
      </c>
      <c r="C112" s="17" t="s">
        <v>100</v>
      </c>
      <c r="D112" s="17" t="s">
        <v>11</v>
      </c>
      <c r="E112" s="15" t="s">
        <v>61</v>
      </c>
      <c r="F112" s="16"/>
    </row>
    <row r="113" spans="1:6" s="21" customFormat="1" ht="15.75" customHeight="1" x14ac:dyDescent="0.25">
      <c r="A113" s="13">
        <v>42142</v>
      </c>
      <c r="B113" s="14">
        <f>384.16+14.38</f>
        <v>398.54</v>
      </c>
      <c r="C113" s="17" t="s">
        <v>101</v>
      </c>
      <c r="D113" s="17" t="s">
        <v>32</v>
      </c>
      <c r="E113" s="15" t="s">
        <v>102</v>
      </c>
      <c r="F113" s="16"/>
    </row>
    <row r="114" spans="1:6" s="21" customFormat="1" ht="15.75" customHeight="1" thickBot="1" x14ac:dyDescent="0.3">
      <c r="A114" s="13">
        <v>42174</v>
      </c>
      <c r="B114" s="14">
        <f>289.05+14.38</f>
        <v>303.43</v>
      </c>
      <c r="C114" s="17" t="s">
        <v>103</v>
      </c>
      <c r="D114" s="17" t="s">
        <v>32</v>
      </c>
      <c r="E114" s="15" t="s">
        <v>40</v>
      </c>
      <c r="F114" s="16"/>
    </row>
    <row r="115" spans="1:6" s="27" customFormat="1" ht="24.95" customHeight="1" thickBot="1" x14ac:dyDescent="0.35">
      <c r="A115" s="22" t="s">
        <v>104</v>
      </c>
      <c r="B115" s="23">
        <f>SUM(B4:B114)</f>
        <v>48003.44000000001</v>
      </c>
      <c r="C115" s="24"/>
      <c r="D115" s="25"/>
      <c r="E115" s="26"/>
      <c r="F115" s="16"/>
    </row>
    <row r="116" spans="1:6" ht="12" customHeight="1" x14ac:dyDescent="0.25">
      <c r="C116" s="21"/>
      <c r="F116" s="16"/>
    </row>
    <row r="117" spans="1:6" ht="60" customHeight="1" x14ac:dyDescent="0.25">
      <c r="A117" s="8" t="s">
        <v>105</v>
      </c>
      <c r="B117" s="9" t="s">
        <v>4</v>
      </c>
      <c r="C117" s="19" t="s">
        <v>5</v>
      </c>
      <c r="D117" s="11" t="s">
        <v>6</v>
      </c>
      <c r="E117" s="12" t="s">
        <v>7</v>
      </c>
      <c r="F117" s="16"/>
    </row>
    <row r="118" spans="1:6" s="21" customFormat="1" ht="15.75" customHeight="1" x14ac:dyDescent="0.25">
      <c r="A118" s="13">
        <v>41932</v>
      </c>
      <c r="B118" s="14">
        <v>8</v>
      </c>
      <c r="C118" s="15" t="s">
        <v>106</v>
      </c>
      <c r="D118" s="15" t="s">
        <v>12</v>
      </c>
      <c r="E118" s="15" t="s">
        <v>43</v>
      </c>
      <c r="F118" s="16"/>
    </row>
    <row r="119" spans="1:6" s="21" customFormat="1" ht="15.75" customHeight="1" x14ac:dyDescent="0.25">
      <c r="A119" s="13">
        <v>42066</v>
      </c>
      <c r="B119" s="14">
        <v>25.4</v>
      </c>
      <c r="C119" s="15" t="s">
        <v>107</v>
      </c>
      <c r="D119" s="15" t="s">
        <v>12</v>
      </c>
      <c r="E119" s="15" t="s">
        <v>43</v>
      </c>
      <c r="F119" s="16"/>
    </row>
    <row r="120" spans="1:6" s="21" customFormat="1" ht="15.75" customHeight="1" x14ac:dyDescent="0.25">
      <c r="A120" s="13">
        <v>42074</v>
      </c>
      <c r="B120" s="14">
        <v>15.9</v>
      </c>
      <c r="C120" s="15" t="s">
        <v>108</v>
      </c>
      <c r="D120" s="15" t="s">
        <v>17</v>
      </c>
      <c r="E120" s="15" t="s">
        <v>43</v>
      </c>
      <c r="F120" s="16"/>
    </row>
    <row r="121" spans="1:6" s="21" customFormat="1" ht="15.75" customHeight="1" x14ac:dyDescent="0.25">
      <c r="A121" s="13"/>
      <c r="B121" s="14"/>
      <c r="C121" s="15"/>
      <c r="D121" s="15"/>
      <c r="E121" s="15"/>
      <c r="F121" s="16"/>
    </row>
    <row r="122" spans="1:6" ht="60" customHeight="1" x14ac:dyDescent="0.25">
      <c r="A122" s="8" t="s">
        <v>109</v>
      </c>
      <c r="B122" s="9" t="s">
        <v>4</v>
      </c>
      <c r="C122" s="19" t="s">
        <v>5</v>
      </c>
      <c r="D122" s="11" t="s">
        <v>6</v>
      </c>
      <c r="E122" s="12" t="s">
        <v>7</v>
      </c>
      <c r="F122" s="16"/>
    </row>
    <row r="123" spans="1:6" ht="15.75" customHeight="1" thickBot="1" x14ac:dyDescent="0.3">
      <c r="A123" s="13"/>
      <c r="B123" s="14"/>
      <c r="C123" s="15"/>
      <c r="D123" s="17"/>
      <c r="E123" s="15"/>
      <c r="F123" s="29"/>
    </row>
    <row r="124" spans="1:6" ht="24.95" customHeight="1" thickBot="1" x14ac:dyDescent="0.35">
      <c r="A124" s="22" t="s">
        <v>110</v>
      </c>
      <c r="B124" s="23">
        <f>SUM(B118:B123)</f>
        <v>49.3</v>
      </c>
      <c r="C124" s="30"/>
      <c r="D124" s="25"/>
      <c r="E124" s="26"/>
      <c r="F124" s="16"/>
    </row>
    <row r="125" spans="1:6" x14ac:dyDescent="0.25">
      <c r="C125" s="21"/>
      <c r="F125" s="16"/>
    </row>
    <row r="126" spans="1:6" ht="60" customHeight="1" x14ac:dyDescent="0.25">
      <c r="A126" s="8" t="s">
        <v>111</v>
      </c>
      <c r="B126" s="9" t="s">
        <v>4</v>
      </c>
      <c r="C126" s="19" t="s">
        <v>5</v>
      </c>
      <c r="D126" s="11" t="s">
        <v>6</v>
      </c>
      <c r="E126" s="12" t="s">
        <v>7</v>
      </c>
      <c r="F126" s="16"/>
    </row>
    <row r="127" spans="1:6" s="31" customFormat="1" ht="15.75" customHeight="1" x14ac:dyDescent="0.25">
      <c r="A127" s="13" t="s">
        <v>112</v>
      </c>
      <c r="B127" s="14"/>
      <c r="C127" s="15"/>
      <c r="D127" s="15"/>
      <c r="E127" s="15"/>
      <c r="F127" s="16"/>
    </row>
    <row r="128" spans="1:6" s="32" customFormat="1" ht="12" customHeight="1" x14ac:dyDescent="0.25">
      <c r="A128" s="13"/>
      <c r="B128" s="14"/>
      <c r="C128" s="15"/>
      <c r="D128" s="15"/>
      <c r="E128" s="15"/>
      <c r="F128" s="16"/>
    </row>
    <row r="129" spans="1:6" ht="60" customHeight="1" x14ac:dyDescent="0.25">
      <c r="A129" s="8" t="s">
        <v>113</v>
      </c>
      <c r="B129" s="9" t="s">
        <v>4</v>
      </c>
      <c r="C129" s="19" t="s">
        <v>5</v>
      </c>
      <c r="D129" s="11" t="s">
        <v>6</v>
      </c>
      <c r="E129" s="12" t="s">
        <v>7</v>
      </c>
      <c r="F129" s="16"/>
    </row>
    <row r="130" spans="1:6" s="21" customFormat="1" ht="15.75" customHeight="1" x14ac:dyDescent="0.25">
      <c r="A130" s="13" t="s">
        <v>112</v>
      </c>
      <c r="B130" s="14"/>
      <c r="C130" s="15"/>
      <c r="D130" s="15"/>
      <c r="E130" s="15"/>
      <c r="F130" s="16"/>
    </row>
    <row r="131" spans="1:6" ht="12" customHeight="1" thickBot="1" x14ac:dyDescent="0.3">
      <c r="A131" s="33"/>
      <c r="B131" s="34"/>
      <c r="C131" s="35"/>
      <c r="D131" s="33"/>
      <c r="E131" s="33"/>
      <c r="F131" s="16"/>
    </row>
    <row r="132" spans="1:6" ht="24.95" customHeight="1" thickBot="1" x14ac:dyDescent="0.35">
      <c r="A132" s="22" t="s">
        <v>114</v>
      </c>
      <c r="B132" s="23">
        <f>SUM(B127:B131)</f>
        <v>0</v>
      </c>
      <c r="C132" s="24"/>
      <c r="D132" s="25"/>
      <c r="E132" s="26"/>
      <c r="F132" s="16"/>
    </row>
    <row r="133" spans="1:6" ht="12" customHeight="1" x14ac:dyDescent="0.25">
      <c r="A133" s="33"/>
      <c r="B133" s="34"/>
      <c r="C133" s="35"/>
      <c r="D133" s="33"/>
      <c r="E133" s="33"/>
      <c r="F133" s="16"/>
    </row>
    <row r="134" spans="1:6" s="27" customFormat="1" ht="18.75" customHeight="1" x14ac:dyDescent="0.3">
      <c r="A134" s="45" t="s">
        <v>115</v>
      </c>
      <c r="B134" s="46"/>
      <c r="C134" s="46"/>
      <c r="D134" s="46"/>
      <c r="E134" s="47"/>
      <c r="F134" s="16"/>
    </row>
    <row r="135" spans="1:6" ht="15" customHeight="1" x14ac:dyDescent="0.25">
      <c r="A135" s="48" t="s">
        <v>116</v>
      </c>
      <c r="B135" s="48"/>
      <c r="C135" s="48"/>
      <c r="D135" s="48"/>
      <c r="E135" s="48"/>
      <c r="F135" s="16"/>
    </row>
    <row r="136" spans="1:6" ht="31.5" x14ac:dyDescent="0.25">
      <c r="A136" s="8" t="s">
        <v>117</v>
      </c>
      <c r="B136" s="36" t="s">
        <v>118</v>
      </c>
      <c r="C136" s="36" t="s">
        <v>119</v>
      </c>
      <c r="D136" s="37" t="s">
        <v>120</v>
      </c>
      <c r="E136" s="38"/>
      <c r="F136" s="16"/>
    </row>
    <row r="137" spans="1:6" ht="15.75" customHeight="1" x14ac:dyDescent="0.25">
      <c r="A137" s="13" t="s">
        <v>112</v>
      </c>
      <c r="B137" s="14"/>
      <c r="C137" s="15"/>
      <c r="D137" s="14"/>
      <c r="E137" s="33"/>
      <c r="F137" s="16"/>
    </row>
    <row r="138" spans="1:6" ht="15.75" customHeight="1" x14ac:dyDescent="0.25">
      <c r="A138" s="33"/>
      <c r="B138" s="39"/>
      <c r="C138" s="33"/>
      <c r="D138" s="33"/>
      <c r="E138" s="33"/>
      <c r="F138" s="16"/>
    </row>
    <row r="139" spans="1:6" ht="31.5" x14ac:dyDescent="0.25">
      <c r="A139" s="8" t="s">
        <v>121</v>
      </c>
      <c r="B139" s="11" t="s">
        <v>118</v>
      </c>
      <c r="C139" s="11" t="s">
        <v>119</v>
      </c>
      <c r="D139" s="40" t="s">
        <v>120</v>
      </c>
      <c r="E139" s="38"/>
      <c r="F139" s="16"/>
    </row>
    <row r="140" spans="1:6" ht="15.75" customHeight="1" x14ac:dyDescent="0.25">
      <c r="A140" s="13" t="s">
        <v>122</v>
      </c>
      <c r="B140" s="39"/>
      <c r="C140" s="17"/>
      <c r="D140" s="14">
        <v>200</v>
      </c>
      <c r="E140" s="33"/>
      <c r="F140" s="16"/>
    </row>
    <row r="141" spans="1:6" ht="15.75" customHeight="1" x14ac:dyDescent="0.25">
      <c r="A141" s="13" t="s">
        <v>123</v>
      </c>
      <c r="B141" s="39"/>
      <c r="C141" s="17"/>
      <c r="D141" s="14">
        <v>80</v>
      </c>
      <c r="E141" s="33"/>
      <c r="F141" s="16"/>
    </row>
    <row r="142" spans="1:6" ht="15.75" customHeight="1" thickBot="1" x14ac:dyDescent="0.3">
      <c r="A142" s="33"/>
      <c r="B142" s="39"/>
      <c r="C142" s="33"/>
      <c r="D142" s="33"/>
      <c r="E142" s="33"/>
      <c r="F142" s="16"/>
    </row>
    <row r="143" spans="1:6" ht="24.95" customHeight="1" thickBot="1" x14ac:dyDescent="0.35">
      <c r="A143" s="22" t="s">
        <v>124</v>
      </c>
      <c r="B143" s="23">
        <f>SUM(D137:D142)</f>
        <v>280</v>
      </c>
      <c r="C143" s="30"/>
      <c r="D143" s="25"/>
      <c r="E143" s="26"/>
      <c r="F143" s="16"/>
    </row>
    <row r="144" spans="1:6" ht="24.95" customHeight="1" thickBot="1" x14ac:dyDescent="0.3">
      <c r="A144" s="33"/>
      <c r="B144" s="34"/>
      <c r="C144" s="33"/>
      <c r="D144" s="33"/>
      <c r="E144" s="33"/>
      <c r="F144" s="16"/>
    </row>
    <row r="145" spans="1:6" ht="24.95" customHeight="1" thickBot="1" x14ac:dyDescent="0.35">
      <c r="A145" s="22" t="s">
        <v>125</v>
      </c>
      <c r="B145" s="23">
        <f>B115+B124+B132+B143</f>
        <v>48332.740000000013</v>
      </c>
      <c r="C145" s="30"/>
      <c r="D145" s="25"/>
      <c r="E145" s="26"/>
      <c r="F145" s="16"/>
    </row>
    <row r="146" spans="1:6" x14ac:dyDescent="0.25">
      <c r="F146" s="16"/>
    </row>
    <row r="147" spans="1:6" ht="15.75" x14ac:dyDescent="0.25">
      <c r="A147" s="41" t="s">
        <v>126</v>
      </c>
      <c r="B147" s="42"/>
      <c r="F147" s="16"/>
    </row>
    <row r="148" spans="1:6" ht="15.75" x14ac:dyDescent="0.25">
      <c r="A148" s="20" t="s">
        <v>127</v>
      </c>
      <c r="B148" s="43" t="s">
        <v>128</v>
      </c>
      <c r="C148" s="32"/>
      <c r="D148" s="32"/>
      <c r="F148" s="16"/>
    </row>
    <row r="149" spans="1:6" ht="15.75" x14ac:dyDescent="0.25">
      <c r="A149" s="20" t="s">
        <v>129</v>
      </c>
      <c r="B149" s="43" t="s">
        <v>130</v>
      </c>
      <c r="C149" s="32"/>
      <c r="D149" s="32"/>
      <c r="F149" s="16"/>
    </row>
    <row r="150" spans="1:6" ht="15.75" x14ac:dyDescent="0.25">
      <c r="A150" s="20" t="s">
        <v>131</v>
      </c>
      <c r="B150" s="43" t="s">
        <v>132</v>
      </c>
      <c r="C150" s="32"/>
      <c r="D150" s="32"/>
    </row>
    <row r="151" spans="1:6" ht="15.75" x14ac:dyDescent="0.25">
      <c r="A151" s="20" t="s">
        <v>133</v>
      </c>
      <c r="B151" s="42" t="s">
        <v>134</v>
      </c>
    </row>
    <row r="152" spans="1:6" ht="15.75" x14ac:dyDescent="0.25">
      <c r="A152" s="20" t="s">
        <v>135</v>
      </c>
      <c r="B152" s="42" t="s">
        <v>136</v>
      </c>
    </row>
    <row r="153" spans="1:6" ht="15.75" x14ac:dyDescent="0.25">
      <c r="A153" s="20" t="s">
        <v>137</v>
      </c>
      <c r="B153" s="42" t="s">
        <v>138</v>
      </c>
    </row>
    <row r="154" spans="1:6" ht="15.75" x14ac:dyDescent="0.25">
      <c r="A154" s="20" t="s">
        <v>139</v>
      </c>
      <c r="B154" s="42" t="s">
        <v>140</v>
      </c>
    </row>
    <row r="155" spans="1:6" ht="15.75" x14ac:dyDescent="0.25">
      <c r="A155" s="20" t="s">
        <v>141</v>
      </c>
      <c r="B155" s="42" t="s">
        <v>142</v>
      </c>
    </row>
    <row r="156" spans="1:6" ht="15.75" x14ac:dyDescent="0.25">
      <c r="A156" s="20" t="s">
        <v>143</v>
      </c>
      <c r="B156" s="42" t="s">
        <v>144</v>
      </c>
    </row>
    <row r="157" spans="1:6" ht="15.75" x14ac:dyDescent="0.25">
      <c r="A157" s="20" t="s">
        <v>145</v>
      </c>
      <c r="B157" s="42" t="s">
        <v>146</v>
      </c>
    </row>
    <row r="158" spans="1:6" ht="15.75" x14ac:dyDescent="0.25">
      <c r="A158" s="20" t="s">
        <v>147</v>
      </c>
      <c r="B158" s="42" t="s">
        <v>148</v>
      </c>
    </row>
    <row r="159" spans="1:6" ht="15.75" x14ac:dyDescent="0.25">
      <c r="A159" s="20" t="s">
        <v>149</v>
      </c>
      <c r="B159" s="42" t="s">
        <v>150</v>
      </c>
    </row>
    <row r="160" spans="1:6" ht="15.75" x14ac:dyDescent="0.25">
      <c r="A160" s="20" t="s">
        <v>151</v>
      </c>
      <c r="B160" s="42" t="s">
        <v>152</v>
      </c>
    </row>
    <row r="161" spans="1:2" ht="15.75" x14ac:dyDescent="0.25">
      <c r="A161" s="20" t="s">
        <v>153</v>
      </c>
      <c r="B161" s="42" t="s">
        <v>154</v>
      </c>
    </row>
    <row r="162" spans="1:2" ht="15.75" x14ac:dyDescent="0.25">
      <c r="A162" s="44" t="s">
        <v>155</v>
      </c>
      <c r="B162" s="42" t="s">
        <v>156</v>
      </c>
    </row>
    <row r="163" spans="1:2" ht="15.75" x14ac:dyDescent="0.25">
      <c r="A163" s="44" t="s">
        <v>157</v>
      </c>
      <c r="B163" s="42" t="s">
        <v>158</v>
      </c>
    </row>
    <row r="164" spans="1:2" ht="15.75" x14ac:dyDescent="0.25">
      <c r="A164" s="44" t="s">
        <v>159</v>
      </c>
      <c r="B164" s="42" t="s">
        <v>0</v>
      </c>
    </row>
    <row r="165" spans="1:2" ht="15.75" x14ac:dyDescent="0.25">
      <c r="A165" s="44" t="s">
        <v>160</v>
      </c>
      <c r="B165" s="42" t="s">
        <v>161</v>
      </c>
    </row>
    <row r="166" spans="1:2" ht="15.75" x14ac:dyDescent="0.25">
      <c r="A166" s="44" t="s">
        <v>162</v>
      </c>
      <c r="B166" s="42" t="s">
        <v>163</v>
      </c>
    </row>
    <row r="167" spans="1:2" ht="15.75" x14ac:dyDescent="0.25">
      <c r="A167" s="44" t="s">
        <v>164</v>
      </c>
      <c r="B167" s="42" t="s">
        <v>165</v>
      </c>
    </row>
    <row r="168" spans="1:2" ht="15.75" x14ac:dyDescent="0.25">
      <c r="A168" s="44" t="s">
        <v>166</v>
      </c>
      <c r="B168" s="42" t="s">
        <v>167</v>
      </c>
    </row>
    <row r="169" spans="1:2" ht="15.75" x14ac:dyDescent="0.25">
      <c r="A169" s="44" t="s">
        <v>168</v>
      </c>
      <c r="B169" s="42" t="s">
        <v>169</v>
      </c>
    </row>
    <row r="170" spans="1:2" ht="15.75" x14ac:dyDescent="0.25">
      <c r="A170" s="44" t="s">
        <v>170</v>
      </c>
      <c r="B170" s="42" t="s">
        <v>171</v>
      </c>
    </row>
    <row r="171" spans="1:2" ht="15.75" x14ac:dyDescent="0.25">
      <c r="A171" s="44" t="s">
        <v>172</v>
      </c>
      <c r="B171" s="42" t="s">
        <v>173</v>
      </c>
    </row>
    <row r="172" spans="1:2" ht="15.75" x14ac:dyDescent="0.25">
      <c r="A172" s="44" t="s">
        <v>174</v>
      </c>
      <c r="B172" s="42" t="s">
        <v>175</v>
      </c>
    </row>
    <row r="173" spans="1:2" ht="15.75" x14ac:dyDescent="0.25">
      <c r="A173" s="44" t="s">
        <v>176</v>
      </c>
      <c r="B173" s="39" t="s">
        <v>177</v>
      </c>
    </row>
    <row r="174" spans="1:2" ht="15.75" x14ac:dyDescent="0.25">
      <c r="A174" s="44" t="s">
        <v>178</v>
      </c>
      <c r="B174" s="42" t="s">
        <v>179</v>
      </c>
    </row>
    <row r="176" spans="1:2" ht="15.75" x14ac:dyDescent="0.25">
      <c r="B176" s="42"/>
    </row>
  </sheetData>
  <mergeCells count="2">
    <mergeCell ref="A134:E134"/>
    <mergeCell ref="A135:E135"/>
  </mergeCells>
  <hyperlinks>
    <hyperlink ref="B159" r:id="rId1" display="http://www.ipanz.org.nz/"/>
  </hyperlinks>
  <pageMargins left="0.17" right="0.17" top="0.52" bottom="0.21" header="0.19685039370078741" footer="0.17"/>
  <pageSetup paperSize="9" fitToHeight="0" orientation="landscape" r:id="rId2"/>
  <rowBreaks count="6" manualBreakCount="6">
    <brk id="21" max="4" man="1"/>
    <brk id="36" max="4" man="1"/>
    <brk id="46" max="4" man="1"/>
    <brk id="116" max="4" man="1"/>
    <brk id="133" max="4" man="1"/>
    <brk id="1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New Zealand Fire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renallm</dc:creator>
  <cp:lastModifiedBy>Black, Fiona</cp:lastModifiedBy>
  <dcterms:created xsi:type="dcterms:W3CDTF">2015-07-16T21:26:05Z</dcterms:created>
  <dcterms:modified xsi:type="dcterms:W3CDTF">2016-02-16T22:41:42Z</dcterms:modified>
</cp:coreProperties>
</file>